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my\Desktop\地区陸上\"/>
    </mc:Choice>
  </mc:AlternateContent>
  <xr:revisionPtr revIDLastSave="0" documentId="13_ncr:1_{B3E2A5B3-C057-4333-9FAD-0BA941655542}" xr6:coauthVersionLast="43" xr6:coauthVersionMax="43" xr10:uidLastSave="{00000000-0000-0000-0000-000000000000}"/>
  <bookViews>
    <workbookView xWindow="19080" yWindow="-120" windowWidth="19440" windowHeight="15000" tabRatio="730" xr2:uid="{00000000-000D-0000-FFFF-FFFF00000000}"/>
  </bookViews>
  <sheets>
    <sheet name="入力の前に必ず読んでください！" sheetId="6" r:id="rId1"/>
    <sheet name="申込書（男子）" sheetId="1" r:id="rId2"/>
    <sheet name="申込書（女子）" sheetId="2" r:id="rId3"/>
    <sheet name="事前提出資料" sheetId="8" r:id="rId4"/>
    <sheet name="Code" sheetId="5" r:id="rId5"/>
    <sheet name="Data1" sheetId="3" r:id="rId6"/>
    <sheet name="Data2" sheetId="9" r:id="rId7"/>
  </sheets>
  <definedNames>
    <definedName name="_xlnm.Print_Area" localSheetId="3">事前提出資料!$A$1:$J$33</definedName>
    <definedName name="_xlnm.Print_Area" localSheetId="2">'申込書（女子）'!$A$1:$J$60</definedName>
    <definedName name="_xlnm.Print_Area" localSheetId="1">'申込書（男子）'!$A$1:$J$62</definedName>
    <definedName name="_xlnm.Print_Area" localSheetId="0">'入力の前に必ず読んでください！'!$A$1:$A$142</definedName>
  </definedNames>
  <calcPr calcId="181029"/>
</workbook>
</file>

<file path=xl/calcChain.xml><?xml version="1.0" encoding="utf-8"?>
<calcChain xmlns="http://schemas.openxmlformats.org/spreadsheetml/2006/main">
  <c r="H56" i="2" l="1"/>
  <c r="B17" i="9" l="1"/>
  <c r="C17" i="9"/>
  <c r="B18" i="9"/>
  <c r="C18" i="9"/>
  <c r="B19" i="9"/>
  <c r="C19" i="9"/>
  <c r="B20" i="9"/>
  <c r="C20" i="9"/>
  <c r="B21" i="9"/>
  <c r="C21" i="9"/>
  <c r="B22" i="9"/>
  <c r="C22" i="9"/>
  <c r="B23" i="9"/>
  <c r="C23" i="9"/>
  <c r="B24" i="9"/>
  <c r="C24" i="9"/>
  <c r="B25" i="9"/>
  <c r="C25" i="9"/>
  <c r="C16" i="9"/>
  <c r="B16" i="9"/>
  <c r="B9" i="9"/>
  <c r="C9" i="9"/>
  <c r="B10" i="9"/>
  <c r="C10" i="9"/>
  <c r="B11" i="9"/>
  <c r="C11" i="9"/>
  <c r="B12" i="9"/>
  <c r="C12" i="9"/>
  <c r="B13" i="9"/>
  <c r="C13" i="9"/>
  <c r="B14" i="9"/>
  <c r="C14" i="9"/>
  <c r="B15" i="9"/>
  <c r="C15" i="9"/>
  <c r="C8" i="9"/>
  <c r="B8" i="9"/>
  <c r="B7" i="9"/>
  <c r="D6" i="9"/>
  <c r="D5" i="9"/>
  <c r="C6" i="9"/>
  <c r="B6" i="9"/>
  <c r="C5" i="9"/>
  <c r="B5" i="9"/>
  <c r="H62" i="8" l="1"/>
  <c r="J3" i="1"/>
  <c r="H3" i="2" l="1"/>
  <c r="D37" i="8"/>
  <c r="C37" i="8"/>
  <c r="D36" i="8"/>
  <c r="C36" i="8"/>
  <c r="J3" i="2" l="1"/>
  <c r="H58" i="2"/>
  <c r="B58" i="2"/>
  <c r="B6" i="2"/>
  <c r="H6" i="8" s="1"/>
  <c r="C8" i="2"/>
  <c r="B5" i="2"/>
  <c r="C84" i="3"/>
  <c r="M84" i="3" s="1"/>
  <c r="C43" i="3"/>
  <c r="M43" i="3" s="1"/>
  <c r="C42" i="3"/>
  <c r="M42" i="3" s="1"/>
  <c r="C41" i="3"/>
  <c r="M41" i="3" s="1"/>
  <c r="C40" i="3"/>
  <c r="M40" i="3" s="1"/>
  <c r="C39" i="3"/>
  <c r="M39" i="3" s="1"/>
  <c r="C38" i="3"/>
  <c r="M38" i="3" s="1"/>
  <c r="C37" i="3"/>
  <c r="M37" i="3" s="1"/>
  <c r="C36" i="3"/>
  <c r="M36" i="3" s="1"/>
  <c r="C35" i="3"/>
  <c r="M35" i="3" s="1"/>
  <c r="C34" i="3"/>
  <c r="M34" i="3" s="1"/>
  <c r="C33" i="3"/>
  <c r="M33" i="3" s="1"/>
  <c r="C32" i="3"/>
  <c r="M32" i="3" s="1"/>
  <c r="C31" i="3"/>
  <c r="M31" i="3" s="1"/>
  <c r="C30" i="3"/>
  <c r="M30" i="3" s="1"/>
  <c r="C29" i="3"/>
  <c r="M29" i="3" s="1"/>
  <c r="C28" i="3"/>
  <c r="M28" i="3" s="1"/>
  <c r="C27" i="3"/>
  <c r="M27" i="3" s="1"/>
  <c r="C26" i="3"/>
  <c r="M26" i="3" s="1"/>
  <c r="C25" i="3"/>
  <c r="M25" i="3" s="1"/>
  <c r="C24" i="3"/>
  <c r="M24" i="3" s="1"/>
  <c r="C23" i="3"/>
  <c r="M23" i="3" s="1"/>
  <c r="C22" i="3"/>
  <c r="M22" i="3" s="1"/>
  <c r="C21" i="3"/>
  <c r="M21" i="3" s="1"/>
  <c r="C20" i="3"/>
  <c r="M20" i="3" s="1"/>
  <c r="C19" i="3"/>
  <c r="M19" i="3" s="1"/>
  <c r="C18" i="3"/>
  <c r="M18" i="3" s="1"/>
  <c r="C17" i="3"/>
  <c r="M17" i="3" s="1"/>
  <c r="C16" i="3"/>
  <c r="M16" i="3" s="1"/>
  <c r="C15" i="3"/>
  <c r="M15" i="3" s="1"/>
  <c r="C14" i="3"/>
  <c r="M14" i="3" s="1"/>
  <c r="C13" i="3"/>
  <c r="M13" i="3" s="1"/>
  <c r="C12" i="3"/>
  <c r="M12" i="3" s="1"/>
  <c r="C11" i="3"/>
  <c r="M11" i="3" s="1"/>
  <c r="C10" i="3"/>
  <c r="M10" i="3" s="1"/>
  <c r="C9" i="3"/>
  <c r="M9" i="3" s="1"/>
  <c r="C8" i="3"/>
  <c r="M8" i="3" s="1"/>
  <c r="C7" i="3"/>
  <c r="M7" i="3" s="1"/>
  <c r="C6" i="3"/>
  <c r="M6" i="3" s="1"/>
  <c r="C5" i="3"/>
  <c r="M5" i="3" s="1"/>
  <c r="C4" i="3"/>
  <c r="M4" i="3" s="1"/>
  <c r="C3" i="3"/>
  <c r="M3" i="3" s="1"/>
  <c r="C2" i="3"/>
  <c r="M2" i="3" s="1"/>
  <c r="H60" i="1"/>
  <c r="B60" i="1"/>
  <c r="C8" i="1"/>
  <c r="B6" i="1"/>
  <c r="B5" i="1"/>
  <c r="A6" i="8" l="1"/>
  <c r="C63" i="3"/>
  <c r="M63" i="3" s="1"/>
  <c r="C53" i="3"/>
  <c r="M53" i="3" s="1"/>
  <c r="C74" i="3"/>
  <c r="M74" i="3" s="1"/>
  <c r="C58" i="3"/>
  <c r="M58" i="3" s="1"/>
  <c r="C79" i="3"/>
  <c r="M79" i="3" s="1"/>
  <c r="C6" i="8"/>
  <c r="B2" i="9" s="1"/>
  <c r="C47" i="3"/>
  <c r="M47" i="3" s="1"/>
  <c r="C69" i="3"/>
  <c r="M69" i="3" s="1"/>
  <c r="C49" i="3"/>
  <c r="M49" i="3" s="1"/>
  <c r="C54" i="3"/>
  <c r="M54" i="3" s="1"/>
  <c r="C59" i="3"/>
  <c r="M59" i="3" s="1"/>
  <c r="C65" i="3"/>
  <c r="M65" i="3" s="1"/>
  <c r="C70" i="3"/>
  <c r="M70" i="3" s="1"/>
  <c r="C75" i="3"/>
  <c r="M75" i="3" s="1"/>
  <c r="C81" i="3"/>
  <c r="M81" i="3" s="1"/>
  <c r="C45" i="3"/>
  <c r="M45" i="3" s="1"/>
  <c r="C50" i="3"/>
  <c r="M50" i="3" s="1"/>
  <c r="C55" i="3"/>
  <c r="M55" i="3" s="1"/>
  <c r="C61" i="3"/>
  <c r="M61" i="3" s="1"/>
  <c r="C66" i="3"/>
  <c r="M66" i="3" s="1"/>
  <c r="C71" i="3"/>
  <c r="M71" i="3" s="1"/>
  <c r="C77" i="3"/>
  <c r="M77" i="3" s="1"/>
  <c r="C82" i="3"/>
  <c r="M82" i="3" s="1"/>
  <c r="C46" i="3"/>
  <c r="M46" i="3" s="1"/>
  <c r="C51" i="3"/>
  <c r="M51" i="3" s="1"/>
  <c r="C57" i="3"/>
  <c r="M57" i="3" s="1"/>
  <c r="C62" i="3"/>
  <c r="M62" i="3" s="1"/>
  <c r="C67" i="3"/>
  <c r="M67" i="3" s="1"/>
  <c r="C73" i="3"/>
  <c r="M73" i="3" s="1"/>
  <c r="C78" i="3"/>
  <c r="M78" i="3" s="1"/>
  <c r="C83" i="3"/>
  <c r="M83" i="3" s="1"/>
  <c r="C48" i="3"/>
  <c r="M48" i="3" s="1"/>
  <c r="C52" i="3"/>
  <c r="M52" i="3" s="1"/>
  <c r="C56" i="3"/>
  <c r="M56" i="3" s="1"/>
  <c r="C60" i="3"/>
  <c r="M60" i="3" s="1"/>
  <c r="C64" i="3"/>
  <c r="M64" i="3" s="1"/>
  <c r="C68" i="3"/>
  <c r="M68" i="3" s="1"/>
  <c r="C72" i="3"/>
  <c r="M72" i="3" s="1"/>
  <c r="C76" i="3"/>
  <c r="M76" i="3" s="1"/>
  <c r="C80" i="3"/>
  <c r="M80" i="3" s="1"/>
  <c r="B1" i="9" l="1"/>
  <c r="I20" i="8"/>
  <c r="T110" i="2"/>
  <c r="T109" i="2"/>
  <c r="T108" i="2"/>
  <c r="T107" i="2"/>
  <c r="T112" i="1"/>
  <c r="T111" i="1"/>
  <c r="T110" i="1"/>
  <c r="T109" i="1"/>
  <c r="D9" i="8" l="1"/>
  <c r="D2" i="3" l="1"/>
  <c r="E2" i="3"/>
  <c r="F2" i="3"/>
  <c r="G2" i="3"/>
  <c r="H2" i="3"/>
  <c r="N2" i="3"/>
  <c r="O2" i="3" s="1"/>
  <c r="P2" i="3"/>
  <c r="Q2" i="3" s="1"/>
  <c r="R2" i="3"/>
  <c r="D3" i="3"/>
  <c r="E3" i="3"/>
  <c r="F3" i="3"/>
  <c r="G3" i="3"/>
  <c r="H3" i="3"/>
  <c r="N3" i="3"/>
  <c r="O3" i="3" s="1"/>
  <c r="P3" i="3"/>
  <c r="Q3" i="3" s="1"/>
  <c r="R3" i="3"/>
  <c r="D4" i="3"/>
  <c r="E4" i="3"/>
  <c r="F4" i="3"/>
  <c r="G4" i="3"/>
  <c r="H4" i="3"/>
  <c r="N4" i="3"/>
  <c r="O4" i="3" s="1"/>
  <c r="P4" i="3"/>
  <c r="Q4" i="3" s="1"/>
  <c r="R4" i="3"/>
  <c r="D5" i="3"/>
  <c r="E5" i="3"/>
  <c r="F5" i="3"/>
  <c r="K5" i="3" s="1"/>
  <c r="G5" i="3"/>
  <c r="H5" i="3"/>
  <c r="N5" i="3"/>
  <c r="O5" i="3" s="1"/>
  <c r="P5" i="3"/>
  <c r="Q5" i="3" s="1"/>
  <c r="R5" i="3"/>
  <c r="D6" i="3"/>
  <c r="E6" i="3"/>
  <c r="F6" i="3"/>
  <c r="K6" i="3" s="1"/>
  <c r="G6" i="3"/>
  <c r="H6" i="3"/>
  <c r="N6" i="3"/>
  <c r="O6" i="3" s="1"/>
  <c r="P6" i="3"/>
  <c r="Q6" i="3" s="1"/>
  <c r="R6" i="3"/>
  <c r="D7" i="3"/>
  <c r="E7" i="3"/>
  <c r="F7" i="3"/>
  <c r="G7" i="3"/>
  <c r="H7" i="3"/>
  <c r="N7" i="3"/>
  <c r="O7" i="3" s="1"/>
  <c r="P7" i="3"/>
  <c r="Q7" i="3" s="1"/>
  <c r="R7" i="3"/>
  <c r="D8" i="3"/>
  <c r="E8" i="3"/>
  <c r="F8" i="3"/>
  <c r="G8" i="3"/>
  <c r="H8" i="3"/>
  <c r="N8" i="3"/>
  <c r="O8" i="3" s="1"/>
  <c r="P8" i="3"/>
  <c r="Q8" i="3" s="1"/>
  <c r="R8" i="3"/>
  <c r="D9" i="3"/>
  <c r="E9" i="3"/>
  <c r="F9" i="3"/>
  <c r="K9" i="3" s="1"/>
  <c r="G9" i="3"/>
  <c r="H9" i="3"/>
  <c r="N9" i="3"/>
  <c r="O9" i="3" s="1"/>
  <c r="P9" i="3"/>
  <c r="Q9" i="3" s="1"/>
  <c r="R9" i="3"/>
  <c r="D10" i="3"/>
  <c r="E10" i="3"/>
  <c r="F10" i="3"/>
  <c r="G10" i="3"/>
  <c r="H10" i="3"/>
  <c r="N10" i="3"/>
  <c r="O10" i="3" s="1"/>
  <c r="P10" i="3"/>
  <c r="Q10" i="3" s="1"/>
  <c r="R10" i="3"/>
  <c r="D11" i="3"/>
  <c r="E11" i="3"/>
  <c r="F11" i="3"/>
  <c r="K11" i="3" s="1"/>
  <c r="G11" i="3"/>
  <c r="H11" i="3"/>
  <c r="N11" i="3"/>
  <c r="O11" i="3" s="1"/>
  <c r="P11" i="3"/>
  <c r="Q11" i="3" s="1"/>
  <c r="R11" i="3"/>
  <c r="D12" i="3"/>
  <c r="E12" i="3"/>
  <c r="F12" i="3"/>
  <c r="G12" i="3"/>
  <c r="H12" i="3"/>
  <c r="N12" i="3"/>
  <c r="O12" i="3" s="1"/>
  <c r="P12" i="3"/>
  <c r="Q12" i="3" s="1"/>
  <c r="R12" i="3"/>
  <c r="D13" i="3"/>
  <c r="E13" i="3"/>
  <c r="F13" i="3"/>
  <c r="G13" i="3"/>
  <c r="H13" i="3"/>
  <c r="N13" i="3"/>
  <c r="O13" i="3" s="1"/>
  <c r="P13" i="3"/>
  <c r="Q13" i="3" s="1"/>
  <c r="R13" i="3"/>
  <c r="D14" i="3"/>
  <c r="E14" i="3"/>
  <c r="F14" i="3"/>
  <c r="K14" i="3" s="1"/>
  <c r="G14" i="3"/>
  <c r="H14" i="3"/>
  <c r="N14" i="3"/>
  <c r="O14" i="3" s="1"/>
  <c r="P14" i="3"/>
  <c r="Q14" i="3" s="1"/>
  <c r="R14" i="3"/>
  <c r="D15" i="3"/>
  <c r="E15" i="3"/>
  <c r="F15" i="3"/>
  <c r="K15" i="3" s="1"/>
  <c r="G15" i="3"/>
  <c r="H15" i="3"/>
  <c r="N15" i="3"/>
  <c r="O15" i="3" s="1"/>
  <c r="P15" i="3"/>
  <c r="Q15" i="3" s="1"/>
  <c r="R15" i="3"/>
  <c r="D16" i="3"/>
  <c r="E16" i="3"/>
  <c r="F16" i="3"/>
  <c r="G16" i="3"/>
  <c r="H16" i="3"/>
  <c r="N16" i="3"/>
  <c r="O16" i="3" s="1"/>
  <c r="P16" i="3"/>
  <c r="Q16" i="3" s="1"/>
  <c r="R16" i="3"/>
  <c r="D17" i="3"/>
  <c r="E17" i="3"/>
  <c r="F17" i="3"/>
  <c r="G17" i="3"/>
  <c r="H17" i="3"/>
  <c r="N17" i="3"/>
  <c r="O17" i="3" s="1"/>
  <c r="P17" i="3"/>
  <c r="Q17" i="3" s="1"/>
  <c r="R17" i="3"/>
  <c r="D18" i="3"/>
  <c r="E18" i="3"/>
  <c r="F18" i="3"/>
  <c r="G18" i="3"/>
  <c r="H18" i="3"/>
  <c r="N18" i="3"/>
  <c r="O18" i="3" s="1"/>
  <c r="P18" i="3"/>
  <c r="Q18" i="3" s="1"/>
  <c r="R18" i="3"/>
  <c r="D19" i="3"/>
  <c r="E19" i="3"/>
  <c r="F19" i="3"/>
  <c r="K19" i="3" s="1"/>
  <c r="G19" i="3"/>
  <c r="H19" i="3"/>
  <c r="N19" i="3"/>
  <c r="O19" i="3" s="1"/>
  <c r="P19" i="3"/>
  <c r="Q19" i="3" s="1"/>
  <c r="R19" i="3"/>
  <c r="D20" i="3"/>
  <c r="E20" i="3"/>
  <c r="F20" i="3"/>
  <c r="K20" i="3" s="1"/>
  <c r="G20" i="3"/>
  <c r="H20" i="3"/>
  <c r="N20" i="3"/>
  <c r="O20" i="3" s="1"/>
  <c r="P20" i="3"/>
  <c r="Q20" i="3" s="1"/>
  <c r="R20" i="3"/>
  <c r="D21" i="3"/>
  <c r="E21" i="3"/>
  <c r="F21" i="3"/>
  <c r="K21" i="3" s="1"/>
  <c r="G21" i="3"/>
  <c r="H21" i="3"/>
  <c r="N21" i="3"/>
  <c r="O21" i="3" s="1"/>
  <c r="P21" i="3"/>
  <c r="Q21" i="3" s="1"/>
  <c r="R21" i="3"/>
  <c r="D22" i="3"/>
  <c r="E22" i="3"/>
  <c r="F22" i="3"/>
  <c r="G22" i="3"/>
  <c r="H22" i="3"/>
  <c r="N22" i="3"/>
  <c r="O22" i="3" s="1"/>
  <c r="P22" i="3"/>
  <c r="Q22" i="3" s="1"/>
  <c r="R22" i="3"/>
  <c r="D23" i="3"/>
  <c r="E23" i="3"/>
  <c r="F23" i="3"/>
  <c r="G23" i="3"/>
  <c r="H23" i="3"/>
  <c r="N23" i="3"/>
  <c r="O23" i="3" s="1"/>
  <c r="P23" i="3"/>
  <c r="Q23" i="3" s="1"/>
  <c r="R23" i="3"/>
  <c r="D24" i="3"/>
  <c r="E24" i="3"/>
  <c r="F24" i="3"/>
  <c r="G24" i="3"/>
  <c r="H24" i="3"/>
  <c r="N24" i="3"/>
  <c r="O24" i="3" s="1"/>
  <c r="P24" i="3"/>
  <c r="Q24" i="3" s="1"/>
  <c r="R24" i="3"/>
  <c r="D25" i="3"/>
  <c r="E25" i="3"/>
  <c r="F25" i="3"/>
  <c r="K25" i="3" s="1"/>
  <c r="G25" i="3"/>
  <c r="H25" i="3"/>
  <c r="N25" i="3"/>
  <c r="O25" i="3" s="1"/>
  <c r="P25" i="3"/>
  <c r="Q25" i="3" s="1"/>
  <c r="R25" i="3"/>
  <c r="D26" i="3"/>
  <c r="E26" i="3"/>
  <c r="F26" i="3"/>
  <c r="G26" i="3"/>
  <c r="H26" i="3"/>
  <c r="N26" i="3"/>
  <c r="O26" i="3" s="1"/>
  <c r="P26" i="3"/>
  <c r="Q26" i="3" s="1"/>
  <c r="R26" i="3"/>
  <c r="D27" i="3"/>
  <c r="E27" i="3"/>
  <c r="F27" i="3"/>
  <c r="G27" i="3"/>
  <c r="H27" i="3"/>
  <c r="N27" i="3"/>
  <c r="O27" i="3" s="1"/>
  <c r="P27" i="3"/>
  <c r="Q27" i="3" s="1"/>
  <c r="R27" i="3"/>
  <c r="D28" i="3"/>
  <c r="E28" i="3"/>
  <c r="F28" i="3"/>
  <c r="K28" i="3" s="1"/>
  <c r="G28" i="3"/>
  <c r="H28" i="3"/>
  <c r="N28" i="3"/>
  <c r="O28" i="3" s="1"/>
  <c r="P28" i="3"/>
  <c r="Q28" i="3" s="1"/>
  <c r="R28" i="3"/>
  <c r="D29" i="3"/>
  <c r="E29" i="3"/>
  <c r="F29" i="3"/>
  <c r="G29" i="3"/>
  <c r="H29" i="3"/>
  <c r="N29" i="3"/>
  <c r="O29" i="3" s="1"/>
  <c r="P29" i="3"/>
  <c r="Q29" i="3" s="1"/>
  <c r="R29" i="3"/>
  <c r="D30" i="3"/>
  <c r="E30" i="3"/>
  <c r="F30" i="3"/>
  <c r="K30" i="3" s="1"/>
  <c r="G30" i="3"/>
  <c r="H30" i="3"/>
  <c r="N30" i="3"/>
  <c r="O30" i="3" s="1"/>
  <c r="P30" i="3"/>
  <c r="Q30" i="3" s="1"/>
  <c r="R30" i="3"/>
  <c r="D31" i="3"/>
  <c r="E31" i="3"/>
  <c r="F31" i="3"/>
  <c r="K31" i="3" s="1"/>
  <c r="G31" i="3"/>
  <c r="H31" i="3"/>
  <c r="N31" i="3"/>
  <c r="O31" i="3" s="1"/>
  <c r="P31" i="3"/>
  <c r="Q31" i="3" s="1"/>
  <c r="R31" i="3"/>
  <c r="D32" i="3"/>
  <c r="E32" i="3"/>
  <c r="F32" i="3"/>
  <c r="G32" i="3"/>
  <c r="H32" i="3"/>
  <c r="N32" i="3"/>
  <c r="O32" i="3" s="1"/>
  <c r="P32" i="3"/>
  <c r="Q32" i="3" s="1"/>
  <c r="R32" i="3"/>
  <c r="D33" i="3"/>
  <c r="E33" i="3"/>
  <c r="F33" i="3"/>
  <c r="K33" i="3" s="1"/>
  <c r="G33" i="3"/>
  <c r="H33" i="3"/>
  <c r="N33" i="3"/>
  <c r="O33" i="3" s="1"/>
  <c r="P33" i="3"/>
  <c r="Q33" i="3" s="1"/>
  <c r="R33" i="3"/>
  <c r="D34" i="3"/>
  <c r="L34" i="3" s="1"/>
  <c r="E34" i="3"/>
  <c r="F34" i="3"/>
  <c r="K34" i="3" s="1"/>
  <c r="G34" i="3"/>
  <c r="H34" i="3"/>
  <c r="N34" i="3"/>
  <c r="O34" i="3" s="1"/>
  <c r="P34" i="3"/>
  <c r="Q34" i="3" s="1"/>
  <c r="R34" i="3"/>
  <c r="D35" i="3"/>
  <c r="L35" i="3" s="1"/>
  <c r="E35" i="3"/>
  <c r="F35" i="3"/>
  <c r="K35" i="3" s="1"/>
  <c r="G35" i="3"/>
  <c r="H35" i="3"/>
  <c r="N35" i="3"/>
  <c r="O35" i="3" s="1"/>
  <c r="P35" i="3"/>
  <c r="Q35" i="3" s="1"/>
  <c r="R35" i="3"/>
  <c r="D36" i="3"/>
  <c r="E36" i="3"/>
  <c r="F36" i="3"/>
  <c r="K36" i="3" s="1"/>
  <c r="G36" i="3"/>
  <c r="H36" i="3"/>
  <c r="N36" i="3"/>
  <c r="O36" i="3" s="1"/>
  <c r="P36" i="3"/>
  <c r="Q36" i="3" s="1"/>
  <c r="R36" i="3"/>
  <c r="D37" i="3"/>
  <c r="E37" i="3"/>
  <c r="F37" i="3"/>
  <c r="K37" i="3" s="1"/>
  <c r="G37" i="3"/>
  <c r="H37" i="3"/>
  <c r="N37" i="3"/>
  <c r="O37" i="3" s="1"/>
  <c r="P37" i="3"/>
  <c r="Q37" i="3" s="1"/>
  <c r="R37" i="3"/>
  <c r="D38" i="3"/>
  <c r="L38" i="3" s="1"/>
  <c r="E38" i="3"/>
  <c r="F38" i="3"/>
  <c r="G38" i="3"/>
  <c r="H38" i="3"/>
  <c r="N38" i="3"/>
  <c r="O38" i="3" s="1"/>
  <c r="P38" i="3"/>
  <c r="Q38" i="3" s="1"/>
  <c r="R38" i="3"/>
  <c r="D39" i="3"/>
  <c r="E39" i="3"/>
  <c r="F39" i="3"/>
  <c r="G39" i="3"/>
  <c r="H39" i="3"/>
  <c r="N39" i="3"/>
  <c r="O39" i="3" s="1"/>
  <c r="P39" i="3"/>
  <c r="Q39" i="3" s="1"/>
  <c r="R39" i="3"/>
  <c r="D40" i="3"/>
  <c r="E40" i="3"/>
  <c r="F40" i="3"/>
  <c r="G40" i="3"/>
  <c r="H40" i="3"/>
  <c r="N40" i="3"/>
  <c r="O40" i="3" s="1"/>
  <c r="P40" i="3"/>
  <c r="Q40" i="3" s="1"/>
  <c r="R40" i="3"/>
  <c r="D41" i="3"/>
  <c r="E41" i="3"/>
  <c r="F41" i="3"/>
  <c r="G41" i="3"/>
  <c r="H41" i="3"/>
  <c r="N41" i="3"/>
  <c r="O41" i="3" s="1"/>
  <c r="P41" i="3"/>
  <c r="Q41" i="3" s="1"/>
  <c r="R41" i="3"/>
  <c r="D42" i="3"/>
  <c r="E42" i="3"/>
  <c r="F42" i="3"/>
  <c r="G42" i="3"/>
  <c r="H42" i="3"/>
  <c r="N42" i="3"/>
  <c r="O42" i="3" s="1"/>
  <c r="P42" i="3"/>
  <c r="Q42" i="3" s="1"/>
  <c r="R42" i="3"/>
  <c r="D43" i="3"/>
  <c r="E43" i="3"/>
  <c r="F43" i="3"/>
  <c r="G43" i="3"/>
  <c r="H43" i="3"/>
  <c r="N43" i="3"/>
  <c r="O43" i="3" s="1"/>
  <c r="P43" i="3"/>
  <c r="Q43" i="3" s="1"/>
  <c r="R43" i="3"/>
  <c r="D45" i="3"/>
  <c r="E45" i="3"/>
  <c r="F45" i="3"/>
  <c r="G45" i="3"/>
  <c r="H45" i="3"/>
  <c r="N45" i="3"/>
  <c r="O45" i="3" s="1"/>
  <c r="P45" i="3"/>
  <c r="Q45" i="3" s="1"/>
  <c r="R45" i="3"/>
  <c r="D46" i="3"/>
  <c r="E46" i="3"/>
  <c r="F46" i="3"/>
  <c r="K46" i="3" s="1"/>
  <c r="G46" i="3"/>
  <c r="H46" i="3"/>
  <c r="N46" i="3"/>
  <c r="O46" i="3" s="1"/>
  <c r="P46" i="3"/>
  <c r="Q46" i="3" s="1"/>
  <c r="R46" i="3"/>
  <c r="D47" i="3"/>
  <c r="E47" i="3"/>
  <c r="F47" i="3"/>
  <c r="G47" i="3"/>
  <c r="H47" i="3"/>
  <c r="N47" i="3"/>
  <c r="O47" i="3" s="1"/>
  <c r="P47" i="3"/>
  <c r="Q47" i="3" s="1"/>
  <c r="R47" i="3"/>
  <c r="D48" i="3"/>
  <c r="E48" i="3"/>
  <c r="F48" i="3"/>
  <c r="G48" i="3"/>
  <c r="H48" i="3"/>
  <c r="N48" i="3"/>
  <c r="O48" i="3" s="1"/>
  <c r="P48" i="3"/>
  <c r="Q48" i="3" s="1"/>
  <c r="R48" i="3"/>
  <c r="D49" i="3"/>
  <c r="E49" i="3"/>
  <c r="F49" i="3"/>
  <c r="G49" i="3"/>
  <c r="H49" i="3"/>
  <c r="N49" i="3"/>
  <c r="O49" i="3" s="1"/>
  <c r="P49" i="3"/>
  <c r="Q49" i="3" s="1"/>
  <c r="R49" i="3"/>
  <c r="D50" i="3"/>
  <c r="E50" i="3"/>
  <c r="F50" i="3"/>
  <c r="K50" i="3" s="1"/>
  <c r="G50" i="3"/>
  <c r="H50" i="3"/>
  <c r="N50" i="3"/>
  <c r="O50" i="3" s="1"/>
  <c r="P50" i="3"/>
  <c r="Q50" i="3" s="1"/>
  <c r="R50" i="3"/>
  <c r="D51" i="3"/>
  <c r="E51" i="3"/>
  <c r="F51" i="3"/>
  <c r="K51" i="3" s="1"/>
  <c r="G51" i="3"/>
  <c r="H51" i="3"/>
  <c r="N51" i="3"/>
  <c r="O51" i="3" s="1"/>
  <c r="P51" i="3"/>
  <c r="Q51" i="3" s="1"/>
  <c r="R51" i="3"/>
  <c r="D52" i="3"/>
  <c r="E52" i="3"/>
  <c r="F52" i="3"/>
  <c r="K52" i="3" s="1"/>
  <c r="G52" i="3"/>
  <c r="H52" i="3"/>
  <c r="N52" i="3"/>
  <c r="O52" i="3" s="1"/>
  <c r="P52" i="3"/>
  <c r="Q52" i="3" s="1"/>
  <c r="R52" i="3"/>
  <c r="D53" i="3"/>
  <c r="E53" i="3"/>
  <c r="F53" i="3"/>
  <c r="K53" i="3" s="1"/>
  <c r="G53" i="3"/>
  <c r="H53" i="3"/>
  <c r="N53" i="3"/>
  <c r="O53" i="3" s="1"/>
  <c r="P53" i="3"/>
  <c r="Q53" i="3" s="1"/>
  <c r="R53" i="3"/>
  <c r="D54" i="3"/>
  <c r="E54" i="3"/>
  <c r="F54" i="3"/>
  <c r="G54" i="3"/>
  <c r="H54" i="3"/>
  <c r="N54" i="3"/>
  <c r="O54" i="3" s="1"/>
  <c r="P54" i="3"/>
  <c r="Q54" i="3" s="1"/>
  <c r="R54" i="3"/>
  <c r="D55" i="3"/>
  <c r="E55" i="3"/>
  <c r="F55" i="3"/>
  <c r="G55" i="3"/>
  <c r="H55" i="3"/>
  <c r="N55" i="3"/>
  <c r="O55" i="3" s="1"/>
  <c r="P55" i="3"/>
  <c r="Q55" i="3" s="1"/>
  <c r="R55" i="3"/>
  <c r="D56" i="3"/>
  <c r="E56" i="3"/>
  <c r="F56" i="3"/>
  <c r="G56" i="3"/>
  <c r="H56" i="3"/>
  <c r="N56" i="3"/>
  <c r="O56" i="3" s="1"/>
  <c r="P56" i="3"/>
  <c r="Q56" i="3" s="1"/>
  <c r="R56" i="3"/>
  <c r="D57" i="3"/>
  <c r="E57" i="3"/>
  <c r="F57" i="3"/>
  <c r="K57" i="3" s="1"/>
  <c r="G57" i="3"/>
  <c r="H57" i="3"/>
  <c r="N57" i="3"/>
  <c r="O57" i="3" s="1"/>
  <c r="P57" i="3"/>
  <c r="Q57" i="3" s="1"/>
  <c r="R57" i="3"/>
  <c r="D58" i="3"/>
  <c r="E58" i="3"/>
  <c r="F58" i="3"/>
  <c r="G58" i="3"/>
  <c r="H58" i="3"/>
  <c r="N58" i="3"/>
  <c r="O58" i="3" s="1"/>
  <c r="P58" i="3"/>
  <c r="Q58" i="3" s="1"/>
  <c r="R58" i="3"/>
  <c r="D59" i="3"/>
  <c r="E59" i="3"/>
  <c r="F59" i="3"/>
  <c r="G59" i="3"/>
  <c r="H59" i="3"/>
  <c r="N59" i="3"/>
  <c r="O59" i="3" s="1"/>
  <c r="P59" i="3"/>
  <c r="Q59" i="3" s="1"/>
  <c r="R59" i="3"/>
  <c r="D60" i="3"/>
  <c r="E60" i="3"/>
  <c r="F60" i="3"/>
  <c r="K60" i="3" s="1"/>
  <c r="G60" i="3"/>
  <c r="H60" i="3"/>
  <c r="N60" i="3"/>
  <c r="O60" i="3" s="1"/>
  <c r="P60" i="3"/>
  <c r="Q60" i="3" s="1"/>
  <c r="R60" i="3"/>
  <c r="D61" i="3"/>
  <c r="E61" i="3"/>
  <c r="F61" i="3"/>
  <c r="K61" i="3" s="1"/>
  <c r="G61" i="3"/>
  <c r="H61" i="3"/>
  <c r="N61" i="3"/>
  <c r="O61" i="3" s="1"/>
  <c r="P61" i="3"/>
  <c r="Q61" i="3" s="1"/>
  <c r="R61" i="3"/>
  <c r="D62" i="3"/>
  <c r="E62" i="3"/>
  <c r="F62" i="3"/>
  <c r="G62" i="3"/>
  <c r="H62" i="3"/>
  <c r="N62" i="3"/>
  <c r="O62" i="3" s="1"/>
  <c r="P62" i="3"/>
  <c r="Q62" i="3" s="1"/>
  <c r="R62" i="3"/>
  <c r="D63" i="3"/>
  <c r="E63" i="3"/>
  <c r="F63" i="3"/>
  <c r="K63" i="3" s="1"/>
  <c r="G63" i="3"/>
  <c r="H63" i="3"/>
  <c r="N63" i="3"/>
  <c r="O63" i="3" s="1"/>
  <c r="P63" i="3"/>
  <c r="Q63" i="3" s="1"/>
  <c r="R63" i="3"/>
  <c r="D64" i="3"/>
  <c r="E64" i="3"/>
  <c r="F64" i="3"/>
  <c r="K64" i="3" s="1"/>
  <c r="G64" i="3"/>
  <c r="H64" i="3"/>
  <c r="N64" i="3"/>
  <c r="O64" i="3" s="1"/>
  <c r="P64" i="3"/>
  <c r="Q64" i="3" s="1"/>
  <c r="R64" i="3"/>
  <c r="D65" i="3"/>
  <c r="E65" i="3"/>
  <c r="F65" i="3"/>
  <c r="G65" i="3"/>
  <c r="H65" i="3"/>
  <c r="N65" i="3"/>
  <c r="O65" i="3" s="1"/>
  <c r="P65" i="3"/>
  <c r="Q65" i="3" s="1"/>
  <c r="R65" i="3"/>
  <c r="D66" i="3"/>
  <c r="E66" i="3"/>
  <c r="F66" i="3"/>
  <c r="G66" i="3"/>
  <c r="H66" i="3"/>
  <c r="N66" i="3"/>
  <c r="O66" i="3" s="1"/>
  <c r="P66" i="3"/>
  <c r="Q66" i="3" s="1"/>
  <c r="R66" i="3"/>
  <c r="D67" i="3"/>
  <c r="E67" i="3"/>
  <c r="F67" i="3"/>
  <c r="G67" i="3"/>
  <c r="H67" i="3"/>
  <c r="N67" i="3"/>
  <c r="O67" i="3" s="1"/>
  <c r="P67" i="3"/>
  <c r="Q67" i="3" s="1"/>
  <c r="R67" i="3"/>
  <c r="D68" i="3"/>
  <c r="E68" i="3"/>
  <c r="F68" i="3"/>
  <c r="K68" i="3" s="1"/>
  <c r="G68" i="3"/>
  <c r="H68" i="3"/>
  <c r="N68" i="3"/>
  <c r="O68" i="3" s="1"/>
  <c r="P68" i="3"/>
  <c r="Q68" i="3" s="1"/>
  <c r="R68" i="3"/>
  <c r="D69" i="3"/>
  <c r="E69" i="3"/>
  <c r="F69" i="3"/>
  <c r="G69" i="3"/>
  <c r="H69" i="3"/>
  <c r="N69" i="3"/>
  <c r="O69" i="3" s="1"/>
  <c r="P69" i="3"/>
  <c r="Q69" i="3" s="1"/>
  <c r="R69" i="3"/>
  <c r="D70" i="3"/>
  <c r="E70" i="3"/>
  <c r="F70" i="3"/>
  <c r="G70" i="3"/>
  <c r="H70" i="3"/>
  <c r="N70" i="3"/>
  <c r="O70" i="3" s="1"/>
  <c r="P70" i="3"/>
  <c r="Q70" i="3" s="1"/>
  <c r="R70" i="3"/>
  <c r="D71" i="3"/>
  <c r="E71" i="3"/>
  <c r="F71" i="3"/>
  <c r="G71" i="3"/>
  <c r="H71" i="3"/>
  <c r="N71" i="3"/>
  <c r="O71" i="3" s="1"/>
  <c r="P71" i="3"/>
  <c r="Q71" i="3" s="1"/>
  <c r="R71" i="3"/>
  <c r="D72" i="3"/>
  <c r="E72" i="3"/>
  <c r="F72" i="3"/>
  <c r="K72" i="3" s="1"/>
  <c r="G72" i="3"/>
  <c r="H72" i="3"/>
  <c r="N72" i="3"/>
  <c r="O72" i="3" s="1"/>
  <c r="P72" i="3"/>
  <c r="Q72" i="3" s="1"/>
  <c r="R72" i="3"/>
  <c r="D73" i="3"/>
  <c r="E73" i="3"/>
  <c r="F73" i="3"/>
  <c r="K73" i="3" s="1"/>
  <c r="G73" i="3"/>
  <c r="H73" i="3"/>
  <c r="N73" i="3"/>
  <c r="O73" i="3" s="1"/>
  <c r="P73" i="3"/>
  <c r="Q73" i="3" s="1"/>
  <c r="R73" i="3"/>
  <c r="D74" i="3"/>
  <c r="E74" i="3"/>
  <c r="F74" i="3"/>
  <c r="G74" i="3"/>
  <c r="H74" i="3"/>
  <c r="N74" i="3"/>
  <c r="O74" i="3" s="1"/>
  <c r="P74" i="3"/>
  <c r="Q74" i="3" s="1"/>
  <c r="R74" i="3"/>
  <c r="D75" i="3"/>
  <c r="E75" i="3"/>
  <c r="F75" i="3"/>
  <c r="K75" i="3" s="1"/>
  <c r="G75" i="3"/>
  <c r="H75" i="3"/>
  <c r="N75" i="3"/>
  <c r="O75" i="3" s="1"/>
  <c r="P75" i="3"/>
  <c r="Q75" i="3" s="1"/>
  <c r="R75" i="3"/>
  <c r="D76" i="3"/>
  <c r="E76" i="3"/>
  <c r="F76" i="3"/>
  <c r="G76" i="3"/>
  <c r="H76" i="3"/>
  <c r="N76" i="3"/>
  <c r="O76" i="3" s="1"/>
  <c r="P76" i="3"/>
  <c r="Q76" i="3" s="1"/>
  <c r="R76" i="3"/>
  <c r="D77" i="3"/>
  <c r="E77" i="3"/>
  <c r="F77" i="3"/>
  <c r="G77" i="3"/>
  <c r="H77" i="3"/>
  <c r="N77" i="3"/>
  <c r="O77" i="3" s="1"/>
  <c r="P77" i="3"/>
  <c r="Q77" i="3" s="1"/>
  <c r="R77" i="3"/>
  <c r="D78" i="3"/>
  <c r="E78" i="3"/>
  <c r="F78" i="3"/>
  <c r="K78" i="3" s="1"/>
  <c r="G78" i="3"/>
  <c r="H78" i="3"/>
  <c r="N78" i="3"/>
  <c r="O78" i="3" s="1"/>
  <c r="P78" i="3"/>
  <c r="Q78" i="3" s="1"/>
  <c r="R78" i="3"/>
  <c r="D79" i="3"/>
  <c r="E79" i="3"/>
  <c r="F79" i="3"/>
  <c r="K79" i="3" s="1"/>
  <c r="G79" i="3"/>
  <c r="H79" i="3"/>
  <c r="N79" i="3"/>
  <c r="O79" i="3" s="1"/>
  <c r="P79" i="3"/>
  <c r="Q79" i="3" s="1"/>
  <c r="R79" i="3"/>
  <c r="D80" i="3"/>
  <c r="E80" i="3"/>
  <c r="F80" i="3"/>
  <c r="G80" i="3"/>
  <c r="H80" i="3"/>
  <c r="N80" i="3"/>
  <c r="O80" i="3" s="1"/>
  <c r="P80" i="3"/>
  <c r="Q80" i="3" s="1"/>
  <c r="R80" i="3"/>
  <c r="D81" i="3"/>
  <c r="E81" i="3"/>
  <c r="F81" i="3"/>
  <c r="G81" i="3"/>
  <c r="H81" i="3"/>
  <c r="N81" i="3"/>
  <c r="O81" i="3" s="1"/>
  <c r="P81" i="3"/>
  <c r="Q81" i="3" s="1"/>
  <c r="R81" i="3"/>
  <c r="D82" i="3"/>
  <c r="E82" i="3"/>
  <c r="F82" i="3"/>
  <c r="G82" i="3"/>
  <c r="H82" i="3"/>
  <c r="N82" i="3"/>
  <c r="O82" i="3" s="1"/>
  <c r="P82" i="3"/>
  <c r="Q82" i="3" s="1"/>
  <c r="R82" i="3"/>
  <c r="D83" i="3"/>
  <c r="E83" i="3"/>
  <c r="F83" i="3"/>
  <c r="G83" i="3"/>
  <c r="H83" i="3"/>
  <c r="N83" i="3"/>
  <c r="O83" i="3" s="1"/>
  <c r="P83" i="3"/>
  <c r="Q83" i="3" s="1"/>
  <c r="R83" i="3"/>
  <c r="D84" i="3"/>
  <c r="I84" i="3" s="1"/>
  <c r="E84" i="3"/>
  <c r="F84" i="3"/>
  <c r="K84" i="3" s="1"/>
  <c r="G84" i="3"/>
  <c r="H84" i="3"/>
  <c r="N84" i="3"/>
  <c r="O84" i="3" s="1"/>
  <c r="P84" i="3"/>
  <c r="Q84" i="3" s="1"/>
  <c r="R84" i="3"/>
  <c r="Q12" i="2"/>
  <c r="M13" i="2"/>
  <c r="Q13" i="2"/>
  <c r="M14" i="2"/>
  <c r="N14" i="2" s="1"/>
  <c r="Q14" i="2"/>
  <c r="M15" i="2"/>
  <c r="N15" i="2" s="1"/>
  <c r="Q15" i="2"/>
  <c r="M16" i="2"/>
  <c r="N16" i="2" s="1"/>
  <c r="Q16" i="2"/>
  <c r="M17" i="2"/>
  <c r="N17" i="2" s="1"/>
  <c r="Q17" i="2"/>
  <c r="M18" i="2"/>
  <c r="N18" i="2" s="1"/>
  <c r="Q18" i="2"/>
  <c r="M19" i="2"/>
  <c r="N19" i="2" s="1"/>
  <c r="Q19" i="2"/>
  <c r="M20" i="2"/>
  <c r="N20" i="2" s="1"/>
  <c r="Q20" i="2"/>
  <c r="M21" i="2"/>
  <c r="N21" i="2" s="1"/>
  <c r="Q21" i="2"/>
  <c r="M22" i="2"/>
  <c r="N22" i="2" s="1"/>
  <c r="Q22" i="2"/>
  <c r="M23" i="2"/>
  <c r="N23" i="2" s="1"/>
  <c r="Q23" i="2"/>
  <c r="M24" i="2"/>
  <c r="N24" i="2" s="1"/>
  <c r="Q24" i="2"/>
  <c r="M25" i="2"/>
  <c r="N25" i="2" s="1"/>
  <c r="Q25" i="2"/>
  <c r="M26" i="2"/>
  <c r="N26" i="2" s="1"/>
  <c r="Q26" i="2"/>
  <c r="M27" i="2"/>
  <c r="N27" i="2" s="1"/>
  <c r="Q27" i="2"/>
  <c r="M28" i="2"/>
  <c r="Q28" i="2"/>
  <c r="M29" i="2"/>
  <c r="Q29" i="2"/>
  <c r="M30" i="2"/>
  <c r="N30" i="2" s="1"/>
  <c r="Q30" i="2"/>
  <c r="M31" i="2"/>
  <c r="N31" i="2" s="1"/>
  <c r="Q31" i="2"/>
  <c r="M32" i="2"/>
  <c r="N32" i="2" s="1"/>
  <c r="Q32" i="2"/>
  <c r="M33" i="2"/>
  <c r="N33" i="2" s="1"/>
  <c r="Q33" i="2"/>
  <c r="M34" i="2"/>
  <c r="N34" i="2" s="1"/>
  <c r="Q34" i="2"/>
  <c r="M35" i="2"/>
  <c r="N35" i="2" s="1"/>
  <c r="Q35" i="2"/>
  <c r="M36" i="2"/>
  <c r="N36" i="2" s="1"/>
  <c r="Q36" i="2"/>
  <c r="M37" i="2"/>
  <c r="N37" i="2" s="1"/>
  <c r="Q37" i="2"/>
  <c r="M38" i="2"/>
  <c r="N38" i="2" s="1"/>
  <c r="Q38" i="2"/>
  <c r="M39" i="2"/>
  <c r="N39" i="2" s="1"/>
  <c r="Q39" i="2"/>
  <c r="M40" i="2"/>
  <c r="N40" i="2" s="1"/>
  <c r="Q40" i="2"/>
  <c r="Q41" i="2"/>
  <c r="Q42" i="2"/>
  <c r="Q43" i="2"/>
  <c r="Q44" i="2"/>
  <c r="Q45" i="2"/>
  <c r="Q46" i="2"/>
  <c r="Q47" i="2"/>
  <c r="Q48" i="2"/>
  <c r="Q49" i="2"/>
  <c r="Q50" i="2"/>
  <c r="A51" i="2"/>
  <c r="Q51" i="2"/>
  <c r="I53" i="2"/>
  <c r="D8" i="8" s="1"/>
  <c r="B4" i="9" s="1"/>
  <c r="Q12" i="1"/>
  <c r="M13" i="1"/>
  <c r="N13" i="1" s="1"/>
  <c r="Q13" i="1"/>
  <c r="M14" i="1"/>
  <c r="N14" i="1" s="1"/>
  <c r="Q14" i="1"/>
  <c r="M15" i="1"/>
  <c r="N15" i="1" s="1"/>
  <c r="Q15" i="1"/>
  <c r="M16" i="1"/>
  <c r="N16" i="1" s="1"/>
  <c r="Q16" i="1"/>
  <c r="M17" i="1"/>
  <c r="N17" i="1" s="1"/>
  <c r="Q17" i="1"/>
  <c r="M18" i="1"/>
  <c r="N18" i="1" s="1"/>
  <c r="Q18" i="1"/>
  <c r="M19" i="1"/>
  <c r="N19" i="1" s="1"/>
  <c r="Q19" i="1"/>
  <c r="M20" i="1"/>
  <c r="N20" i="1" s="1"/>
  <c r="Q20" i="1"/>
  <c r="M21" i="1"/>
  <c r="N21" i="1" s="1"/>
  <c r="Q21" i="1"/>
  <c r="M22" i="1"/>
  <c r="N22" i="1" s="1"/>
  <c r="Q22" i="1"/>
  <c r="M23" i="1"/>
  <c r="N23" i="1" s="1"/>
  <c r="Q23" i="1"/>
  <c r="M24" i="1"/>
  <c r="N24" i="1" s="1"/>
  <c r="Q24" i="1"/>
  <c r="M25" i="1"/>
  <c r="N25" i="1" s="1"/>
  <c r="Q25" i="1"/>
  <c r="M26" i="1"/>
  <c r="N26" i="1" s="1"/>
  <c r="Q26" i="1"/>
  <c r="M27" i="1"/>
  <c r="N27" i="1" s="1"/>
  <c r="Q27" i="1"/>
  <c r="M28" i="1"/>
  <c r="N28" i="1" s="1"/>
  <c r="Q28" i="1"/>
  <c r="M29" i="1"/>
  <c r="N29" i="1" s="1"/>
  <c r="Q29" i="1"/>
  <c r="M30" i="1"/>
  <c r="N30" i="1" s="1"/>
  <c r="Q30" i="1"/>
  <c r="M31" i="1"/>
  <c r="Q31" i="1"/>
  <c r="M32" i="1"/>
  <c r="N32" i="1" s="1"/>
  <c r="Q32" i="1"/>
  <c r="M33" i="1"/>
  <c r="N33" i="1" s="1"/>
  <c r="Q33" i="1"/>
  <c r="M34" i="1"/>
  <c r="N34" i="1" s="1"/>
  <c r="Q34" i="1"/>
  <c r="M35" i="1"/>
  <c r="N35" i="1" s="1"/>
  <c r="Q35" i="1"/>
  <c r="M36" i="1"/>
  <c r="N36" i="1" s="1"/>
  <c r="Q36" i="1"/>
  <c r="M37" i="1"/>
  <c r="N37" i="1" s="1"/>
  <c r="Q37" i="1"/>
  <c r="M38" i="1"/>
  <c r="N38" i="1" s="1"/>
  <c r="Q38" i="1"/>
  <c r="M39" i="1"/>
  <c r="N39" i="1" s="1"/>
  <c r="Q39" i="1"/>
  <c r="M40" i="1"/>
  <c r="N40" i="1" s="1"/>
  <c r="Q40" i="1"/>
  <c r="M41" i="1"/>
  <c r="N41" i="1" s="1"/>
  <c r="Q41" i="1"/>
  <c r="M42" i="1"/>
  <c r="N42" i="1" s="1"/>
  <c r="Q42" i="1"/>
  <c r="Q43" i="1"/>
  <c r="Q44" i="1"/>
  <c r="Q45" i="1"/>
  <c r="Q46" i="1"/>
  <c r="Q47" i="1"/>
  <c r="Q48" i="1"/>
  <c r="Q49" i="1"/>
  <c r="Q50" i="1"/>
  <c r="Q51" i="1"/>
  <c r="Q52" i="1"/>
  <c r="Q53" i="1"/>
  <c r="I55" i="1"/>
  <c r="D7" i="8" s="1"/>
  <c r="B3" i="9" s="1"/>
  <c r="N13" i="2" l="1"/>
  <c r="L11" i="2"/>
  <c r="K83" i="3"/>
  <c r="K81" i="3"/>
  <c r="K82" i="3"/>
  <c r="K80" i="3"/>
  <c r="K77" i="3"/>
  <c r="K76" i="3"/>
  <c r="K74" i="3"/>
  <c r="K71" i="3"/>
  <c r="K70" i="3"/>
  <c r="K69" i="3"/>
  <c r="K67" i="3"/>
  <c r="K66" i="3"/>
  <c r="K65" i="3"/>
  <c r="K62" i="3"/>
  <c r="K59" i="3"/>
  <c r="K58" i="3"/>
  <c r="K56" i="3"/>
  <c r="K55" i="3"/>
  <c r="K54" i="3"/>
  <c r="K49" i="3"/>
  <c r="K48" i="3"/>
  <c r="K47" i="3"/>
  <c r="I82" i="3"/>
  <c r="J82" i="3" s="1"/>
  <c r="I80" i="3"/>
  <c r="J80" i="3" s="1"/>
  <c r="I78" i="3"/>
  <c r="J78" i="3" s="1"/>
  <c r="I77" i="3"/>
  <c r="J77" i="3" s="1"/>
  <c r="I75" i="3"/>
  <c r="J75" i="3" s="1"/>
  <c r="I73" i="3"/>
  <c r="J73" i="3" s="1"/>
  <c r="I71" i="3"/>
  <c r="J71" i="3" s="1"/>
  <c r="I69" i="3"/>
  <c r="J69" i="3" s="1"/>
  <c r="I62" i="3"/>
  <c r="I83" i="3"/>
  <c r="J83" i="3" s="1"/>
  <c r="I81" i="3"/>
  <c r="I79" i="3"/>
  <c r="J79" i="3" s="1"/>
  <c r="I76" i="3"/>
  <c r="J76" i="3" s="1"/>
  <c r="I74" i="3"/>
  <c r="J74" i="3" s="1"/>
  <c r="I72" i="3"/>
  <c r="J72" i="3" s="1"/>
  <c r="I70" i="3"/>
  <c r="I68" i="3"/>
  <c r="J68" i="3" s="1"/>
  <c r="I67" i="3"/>
  <c r="J67" i="3" s="1"/>
  <c r="I66" i="3"/>
  <c r="J66" i="3" s="1"/>
  <c r="I65" i="3"/>
  <c r="J65" i="3" s="1"/>
  <c r="I64" i="3"/>
  <c r="J64" i="3" s="1"/>
  <c r="I63" i="3"/>
  <c r="J63" i="3" s="1"/>
  <c r="I61" i="3"/>
  <c r="J61" i="3" s="1"/>
  <c r="I60" i="3"/>
  <c r="J60" i="3" s="1"/>
  <c r="I59" i="3"/>
  <c r="I58" i="3"/>
  <c r="I57" i="3"/>
  <c r="J57" i="3" s="1"/>
  <c r="I56" i="3"/>
  <c r="I55" i="3"/>
  <c r="J55" i="3" s="1"/>
  <c r="I54" i="3"/>
  <c r="J54" i="3" s="1"/>
  <c r="I53" i="3"/>
  <c r="I52" i="3"/>
  <c r="I51" i="3"/>
  <c r="J51" i="3" s="1"/>
  <c r="I50" i="3"/>
  <c r="J50" i="3" s="1"/>
  <c r="I49" i="3"/>
  <c r="J49" i="3" s="1"/>
  <c r="I48" i="3"/>
  <c r="J48" i="3" s="1"/>
  <c r="I47" i="3"/>
  <c r="I46" i="3"/>
  <c r="J46" i="3" s="1"/>
  <c r="K43" i="3"/>
  <c r="K42" i="3"/>
  <c r="K41" i="3"/>
  <c r="K40" i="3"/>
  <c r="K39" i="3"/>
  <c r="K38" i="3"/>
  <c r="K32" i="3"/>
  <c r="K29" i="3"/>
  <c r="K27" i="3"/>
  <c r="K26" i="3"/>
  <c r="K24" i="3"/>
  <c r="K23" i="3"/>
  <c r="K22" i="3"/>
  <c r="K18" i="3"/>
  <c r="K17" i="3"/>
  <c r="K16" i="3"/>
  <c r="K13" i="3"/>
  <c r="K12" i="3"/>
  <c r="K10" i="3"/>
  <c r="K8" i="3"/>
  <c r="K7" i="3"/>
  <c r="K4" i="3"/>
  <c r="K3" i="3"/>
  <c r="B41" i="3"/>
  <c r="B23" i="3"/>
  <c r="B18" i="3"/>
  <c r="B12" i="3"/>
  <c r="B39" i="3"/>
  <c r="B43" i="3"/>
  <c r="B32" i="3"/>
  <c r="B26" i="3"/>
  <c r="B17" i="3"/>
  <c r="B14" i="3"/>
  <c r="B9" i="3"/>
  <c r="B6" i="3"/>
  <c r="K45" i="3"/>
  <c r="I7" i="8"/>
  <c r="N31" i="1"/>
  <c r="L10" i="1"/>
  <c r="B55" i="1"/>
  <c r="E55" i="1" s="1"/>
  <c r="L54" i="1" s="1"/>
  <c r="L10" i="2"/>
  <c r="B53" i="2"/>
  <c r="E53" i="2" s="1"/>
  <c r="L52" i="2" s="1"/>
  <c r="L16" i="3"/>
  <c r="B16" i="3" s="1"/>
  <c r="K2" i="3"/>
  <c r="S46" i="3"/>
  <c r="S75" i="3"/>
  <c r="S61" i="3"/>
  <c r="S82" i="3"/>
  <c r="S58" i="3"/>
  <c r="S65" i="3"/>
  <c r="S43" i="3"/>
  <c r="S39" i="3"/>
  <c r="S33" i="3"/>
  <c r="S14" i="3"/>
  <c r="S6" i="3"/>
  <c r="S32" i="3"/>
  <c r="S22" i="3"/>
  <c r="S28" i="3"/>
  <c r="S24" i="3"/>
  <c r="S11" i="3"/>
  <c r="S37" i="3"/>
  <c r="S18" i="3"/>
  <c r="S10" i="3"/>
  <c r="S30" i="3"/>
  <c r="S20" i="3"/>
  <c r="S16" i="3"/>
  <c r="S12" i="3"/>
  <c r="S8" i="3"/>
  <c r="S4" i="3"/>
  <c r="L52" i="3"/>
  <c r="B52" i="3" s="1"/>
  <c r="L56" i="3"/>
  <c r="L48" i="3"/>
  <c r="B48" i="3" s="1"/>
  <c r="L59" i="3"/>
  <c r="L71" i="3"/>
  <c r="B71" i="3" s="1"/>
  <c r="L67" i="3"/>
  <c r="L63" i="3"/>
  <c r="L55" i="3"/>
  <c r="B55" i="3" s="1"/>
  <c r="L51" i="3"/>
  <c r="B51" i="3" s="1"/>
  <c r="L47" i="3"/>
  <c r="B47" i="3" s="1"/>
  <c r="B56" i="3"/>
  <c r="B70" i="3"/>
  <c r="B54" i="3"/>
  <c r="L70" i="3"/>
  <c r="L66" i="3"/>
  <c r="B66" i="3" s="1"/>
  <c r="L62" i="3"/>
  <c r="B62" i="3" s="1"/>
  <c r="L58" i="3"/>
  <c r="B58" i="3" s="1"/>
  <c r="L72" i="3"/>
  <c r="B72" i="3" s="1"/>
  <c r="L68" i="3"/>
  <c r="B68" i="3" s="1"/>
  <c r="B67" i="3"/>
  <c r="L64" i="3"/>
  <c r="B64" i="3" s="1"/>
  <c r="B63" i="3"/>
  <c r="L60" i="3"/>
  <c r="B60" i="3" s="1"/>
  <c r="B59" i="3"/>
  <c r="B84" i="3"/>
  <c r="L54" i="3"/>
  <c r="L50" i="3"/>
  <c r="B50" i="3" s="1"/>
  <c r="B49" i="3"/>
  <c r="L46" i="3"/>
  <c r="B46" i="3" s="1"/>
  <c r="L84" i="3"/>
  <c r="L83" i="3"/>
  <c r="B83" i="3" s="1"/>
  <c r="L82" i="3"/>
  <c r="B82" i="3" s="1"/>
  <c r="L81" i="3"/>
  <c r="B81" i="3" s="1"/>
  <c r="L80" i="3"/>
  <c r="B80" i="3" s="1"/>
  <c r="L79" i="3"/>
  <c r="B79" i="3" s="1"/>
  <c r="L78" i="3"/>
  <c r="B78" i="3" s="1"/>
  <c r="L77" i="3"/>
  <c r="B77" i="3" s="1"/>
  <c r="L76" i="3"/>
  <c r="B76" i="3" s="1"/>
  <c r="L75" i="3"/>
  <c r="B75" i="3" s="1"/>
  <c r="L74" i="3"/>
  <c r="B74" i="3" s="1"/>
  <c r="L73" i="3"/>
  <c r="B73" i="3" s="1"/>
  <c r="L69" i="3"/>
  <c r="B69" i="3" s="1"/>
  <c r="L65" i="3"/>
  <c r="B65" i="3" s="1"/>
  <c r="L61" i="3"/>
  <c r="B61" i="3" s="1"/>
  <c r="L57" i="3"/>
  <c r="B57" i="3" s="1"/>
  <c r="L53" i="3"/>
  <c r="B53" i="3" s="1"/>
  <c r="L49" i="3"/>
  <c r="L45" i="3"/>
  <c r="L17" i="3"/>
  <c r="I41" i="3"/>
  <c r="J41" i="3" s="1"/>
  <c r="I39" i="3"/>
  <c r="J39" i="3" s="1"/>
  <c r="L32" i="3"/>
  <c r="L21" i="3"/>
  <c r="B21" i="3" s="1"/>
  <c r="J4" i="3"/>
  <c r="L20" i="3"/>
  <c r="B20" i="3" s="1"/>
  <c r="L5" i="3"/>
  <c r="B5" i="3" s="1"/>
  <c r="L4" i="3"/>
  <c r="B4" i="3" s="1"/>
  <c r="L29" i="3"/>
  <c r="B29" i="3" s="1"/>
  <c r="L28" i="3"/>
  <c r="B28" i="3" s="1"/>
  <c r="L13" i="3"/>
  <c r="B13" i="3" s="1"/>
  <c r="L12" i="3"/>
  <c r="L25" i="3"/>
  <c r="B25" i="3" s="1"/>
  <c r="L24" i="3"/>
  <c r="B24" i="3" s="1"/>
  <c r="L9" i="3"/>
  <c r="L8" i="3"/>
  <c r="B8" i="3" s="1"/>
  <c r="I43" i="3"/>
  <c r="J43" i="3" s="1"/>
  <c r="L40" i="3"/>
  <c r="B40" i="3" s="1"/>
  <c r="L30" i="3"/>
  <c r="B30" i="3" s="1"/>
  <c r="L26" i="3"/>
  <c r="L22" i="3"/>
  <c r="B22" i="3" s="1"/>
  <c r="L18" i="3"/>
  <c r="L14" i="3"/>
  <c r="L10" i="3"/>
  <c r="B10" i="3" s="1"/>
  <c r="L6" i="3"/>
  <c r="L2" i="3"/>
  <c r="L42" i="3"/>
  <c r="B42" i="3" s="1"/>
  <c r="L31" i="3"/>
  <c r="B31" i="3" s="1"/>
  <c r="L27" i="3"/>
  <c r="B27" i="3" s="1"/>
  <c r="L23" i="3"/>
  <c r="L19" i="3"/>
  <c r="B19" i="3" s="1"/>
  <c r="L15" i="3"/>
  <c r="B15" i="3" s="1"/>
  <c r="L11" i="3"/>
  <c r="B11" i="3" s="1"/>
  <c r="L7" i="3"/>
  <c r="B7" i="3" s="1"/>
  <c r="L3" i="3"/>
  <c r="B3" i="3" s="1"/>
  <c r="J84" i="3"/>
  <c r="J81" i="3"/>
  <c r="J70" i="3"/>
  <c r="J62" i="3"/>
  <c r="J59" i="3"/>
  <c r="J58" i="3"/>
  <c r="J56" i="3"/>
  <c r="J53" i="3"/>
  <c r="J52" i="3"/>
  <c r="J47" i="3"/>
  <c r="L37" i="3"/>
  <c r="B35" i="3"/>
  <c r="I35" i="3"/>
  <c r="J35" i="3" s="1"/>
  <c r="L33" i="3"/>
  <c r="I36" i="3"/>
  <c r="L11" i="1"/>
  <c r="I45" i="3"/>
  <c r="J45" i="3" s="1"/>
  <c r="L43" i="3"/>
  <c r="I42" i="3"/>
  <c r="J42" i="3" s="1"/>
  <c r="L41" i="3"/>
  <c r="I40" i="3"/>
  <c r="J40" i="3" s="1"/>
  <c r="L39" i="3"/>
  <c r="B38" i="3"/>
  <c r="I38" i="3"/>
  <c r="J38" i="3" s="1"/>
  <c r="L36" i="3"/>
  <c r="B36" i="3" s="1"/>
  <c r="B34" i="3"/>
  <c r="I34" i="3"/>
  <c r="J34" i="3" s="1"/>
  <c r="N29" i="2"/>
  <c r="B37" i="3"/>
  <c r="I37" i="3"/>
  <c r="J37" i="3" s="1"/>
  <c r="J36" i="3"/>
  <c r="B33" i="3"/>
  <c r="I33" i="3"/>
  <c r="J33" i="3" s="1"/>
  <c r="I32" i="3"/>
  <c r="J32" i="3" s="1"/>
  <c r="I31" i="3"/>
  <c r="J31" i="3" s="1"/>
  <c r="I30" i="3"/>
  <c r="J30" i="3" s="1"/>
  <c r="I29" i="3"/>
  <c r="J29" i="3" s="1"/>
  <c r="I28" i="3"/>
  <c r="J28" i="3" s="1"/>
  <c r="I27" i="3"/>
  <c r="J27" i="3" s="1"/>
  <c r="I26" i="3"/>
  <c r="J26" i="3" s="1"/>
  <c r="I25" i="3"/>
  <c r="J25" i="3" s="1"/>
  <c r="I24" i="3"/>
  <c r="J24" i="3" s="1"/>
  <c r="I23" i="3"/>
  <c r="J23" i="3" s="1"/>
  <c r="I22" i="3"/>
  <c r="J22" i="3" s="1"/>
  <c r="I21" i="3"/>
  <c r="J21" i="3" s="1"/>
  <c r="I20" i="3"/>
  <c r="J20" i="3" s="1"/>
  <c r="I19" i="3"/>
  <c r="J19" i="3" s="1"/>
  <c r="I18" i="3"/>
  <c r="J18" i="3" s="1"/>
  <c r="I17" i="3"/>
  <c r="J17" i="3" s="1"/>
  <c r="I16" i="3"/>
  <c r="J16" i="3" s="1"/>
  <c r="I15" i="3"/>
  <c r="J15" i="3" s="1"/>
  <c r="I14" i="3"/>
  <c r="J14" i="3" s="1"/>
  <c r="I13" i="3"/>
  <c r="J13" i="3" s="1"/>
  <c r="I12" i="3"/>
  <c r="J12" i="3" s="1"/>
  <c r="I11" i="3"/>
  <c r="J11" i="3" s="1"/>
  <c r="I10" i="3"/>
  <c r="J10" i="3" s="1"/>
  <c r="I9" i="3"/>
  <c r="J9" i="3" s="1"/>
  <c r="I8" i="3"/>
  <c r="J8" i="3" s="1"/>
  <c r="I7" i="3"/>
  <c r="J7" i="3" s="1"/>
  <c r="I6" i="3"/>
  <c r="J6" i="3" s="1"/>
  <c r="I5" i="3"/>
  <c r="J5" i="3" s="1"/>
  <c r="I4" i="3"/>
  <c r="I3" i="3"/>
  <c r="J3" i="3" s="1"/>
  <c r="I2" i="3"/>
  <c r="J2" i="3" s="1"/>
  <c r="S29" i="3"/>
  <c r="S67" i="3"/>
  <c r="S57" i="3"/>
  <c r="S68" i="3"/>
  <c r="S53" i="3"/>
  <c r="D15" i="8" l="1"/>
  <c r="D14" i="8"/>
  <c r="D11" i="8"/>
  <c r="D13" i="8"/>
  <c r="B45" i="3"/>
  <c r="S78" i="3"/>
  <c r="S77" i="3"/>
  <c r="S74" i="3"/>
  <c r="S66" i="3"/>
  <c r="B2" i="3"/>
  <c r="S72" i="3"/>
  <c r="S51" i="3"/>
  <c r="S47" i="3"/>
  <c r="S59" i="3"/>
  <c r="S60" i="3"/>
  <c r="S48" i="3"/>
  <c r="S81" i="3"/>
  <c r="S62" i="3"/>
  <c r="S69" i="3"/>
  <c r="S50" i="3"/>
  <c r="S73" i="3"/>
  <c r="S17" i="3"/>
  <c r="S21" i="3"/>
  <c r="S26" i="3"/>
  <c r="S27" i="3"/>
  <c r="S34" i="3"/>
  <c r="S35" i="3"/>
  <c r="S25" i="3"/>
  <c r="S38" i="3"/>
  <c r="S31" i="3"/>
  <c r="S42" i="3"/>
  <c r="S9" i="3"/>
  <c r="S7" i="3"/>
  <c r="S23" i="3"/>
  <c r="S15" i="3"/>
  <c r="S41" i="3"/>
  <c r="S13" i="3"/>
  <c r="S40" i="3"/>
  <c r="S5" i="3"/>
  <c r="S3" i="3"/>
  <c r="S36" i="3"/>
  <c r="S19" i="3"/>
  <c r="S55" i="3"/>
  <c r="S52" i="3"/>
  <c r="S76" i="3"/>
  <c r="S80" i="3"/>
  <c r="S84" i="3"/>
  <c r="S70" i="3"/>
  <c r="S54" i="3"/>
  <c r="S56" i="3"/>
  <c r="S64" i="3"/>
  <c r="S45" i="3"/>
  <c r="S49" i="3"/>
  <c r="S63" i="3"/>
  <c r="S71" i="3"/>
  <c r="S79" i="3"/>
  <c r="S83" i="3"/>
  <c r="S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kube-c351</author>
  </authors>
  <commentList>
    <comment ref="J3" authorId="0" shapeId="0" xr:uid="{00000000-0006-0000-0100-000001000000}">
      <text>
        <r>
          <rPr>
            <b/>
            <sz val="9"/>
            <color indexed="81"/>
            <rFont val="ＭＳ Ｐゴシック"/>
            <family val="3"/>
            <charset val="128"/>
          </rPr>
          <t>リレーパートが
反映されます。</t>
        </r>
      </text>
    </comment>
    <comment ref="F6" authorId="1" shapeId="0" xr:uid="{00000000-0006-0000-0100-000002000000}">
      <text>
        <r>
          <rPr>
            <b/>
            <sz val="9"/>
            <color indexed="81"/>
            <rFont val="ＭＳ Ｐゴシック"/>
            <family val="3"/>
            <charset val="128"/>
          </rPr>
          <t>右側の
　上段セルにﾌﾘｶﾞﾅを、
　下段セルに漢字氏名を
入力してください。</t>
        </r>
      </text>
    </comment>
    <comment ref="F8" authorId="1" shapeId="0" xr:uid="{00000000-0006-0000-0100-000003000000}">
      <text>
        <r>
          <rPr>
            <b/>
            <sz val="9"/>
            <color indexed="81"/>
            <rFont val="ＭＳ Ｐゴシック"/>
            <family val="3"/>
            <charset val="128"/>
          </rPr>
          <t>監督の緊急連絡先(携帯等)を
入力してください。
登録内容の確認等、専門部から
の緊急連絡先として使用します。
(大会終了後、情報は消去します)</t>
        </r>
        <r>
          <rPr>
            <sz val="9"/>
            <color indexed="81"/>
            <rFont val="ＭＳ Ｐゴシック"/>
            <family val="3"/>
            <charset val="128"/>
          </rPr>
          <t xml:space="preserve">
</t>
        </r>
        <r>
          <rPr>
            <b/>
            <sz val="9"/>
            <color indexed="81"/>
            <rFont val="ＭＳ Ｐゴシック"/>
            <family val="3"/>
            <charset val="128"/>
          </rPr>
          <t>例:090-1234-5678</t>
        </r>
      </text>
    </comment>
    <comment ref="D10" authorId="1" shapeId="0" xr:uid="{00000000-0006-0000-0100-000004000000}">
      <text>
        <r>
          <rPr>
            <b/>
            <sz val="9"/>
            <color indexed="81"/>
            <rFont val="ＭＳ Ｐゴシック"/>
            <family val="3"/>
            <charset val="128"/>
          </rPr>
          <t>必ず半角ｶﾀｶﾅで
入力してください。
自動入力で漢字が反映
されるときは、
｢F8｣キーを押して半角
ｶﾅ変換してください。</t>
        </r>
      </text>
    </comment>
    <comment ref="I10" authorId="1" shapeId="0" xr:uid="{00000000-0006-0000-0100-000005000000}">
      <text>
        <r>
          <rPr>
            <b/>
            <sz val="11"/>
            <color indexed="81"/>
            <rFont val="ＭＳ Ｐゴシック"/>
            <family val="3"/>
            <charset val="128"/>
          </rPr>
          <t>・学校規模ごとのパート選択に
　注意してください。
・学年種別の選択にも注意して
　ください。
・リレー登録できるのは、
　各学年ごとに６人までです。</t>
        </r>
      </text>
    </comment>
    <comment ref="J10" authorId="0" shapeId="0" xr:uid="{00000000-0006-0000-0100-000006000000}">
      <text>
        <r>
          <rPr>
            <b/>
            <sz val="9"/>
            <color indexed="81"/>
            <rFont val="ＭＳ Ｐゴシック"/>
            <family val="3"/>
            <charset val="128"/>
          </rPr>
          <t>選手が普段着用しているＴシャツの
サイズを選択入力してください。</t>
        </r>
      </text>
    </comment>
    <comment ref="B11" authorId="1" shapeId="0" xr:uid="{00000000-0006-0000-0100-000007000000}">
      <text>
        <r>
          <rPr>
            <b/>
            <sz val="9"/>
            <color indexed="81"/>
            <rFont val="ＭＳ Ｐゴシック"/>
            <family val="3"/>
            <charset val="128"/>
          </rPr>
          <t>入力の仕方に注意してください。
○山田　　×山　田</t>
        </r>
      </text>
    </comment>
    <comment ref="C11" authorId="1" shapeId="0" xr:uid="{00000000-0006-0000-0100-000008000000}">
      <text>
        <r>
          <rPr>
            <b/>
            <sz val="9"/>
            <color indexed="81"/>
            <rFont val="ＭＳ Ｐゴシック"/>
            <family val="3"/>
            <charset val="128"/>
          </rPr>
          <t>入力の仕方に注意してください。
○太郎　　×太　郎</t>
        </r>
      </text>
    </comment>
    <comment ref="G11" authorId="1" shapeId="0" xr:uid="{00000000-0006-0000-0100-000009000000}">
      <text>
        <r>
          <rPr>
            <b/>
            <sz val="9"/>
            <color indexed="81"/>
            <rFont val="ＭＳ Ｐゴシック"/>
            <family val="3"/>
            <charset val="128"/>
          </rPr>
          <t>種目登録は、
必ずこの列から登録してください。</t>
        </r>
      </text>
    </comment>
    <comment ref="H11" authorId="1" shapeId="0" xr:uid="{00000000-0006-0000-0100-00000A000000}">
      <text>
        <r>
          <rPr>
            <b/>
            <sz val="9"/>
            <color indexed="81"/>
            <rFont val="ＭＳ Ｐゴシック"/>
            <family val="3"/>
            <charset val="128"/>
          </rPr>
          <t>ﾘﾚｰを除いた個人種目の
２種目を登録するときに
利用してください。</t>
        </r>
      </text>
    </comment>
    <comment ref="H58" authorId="0" shapeId="0" xr:uid="{00000000-0006-0000-0100-00000B000000}">
      <text>
        <r>
          <rPr>
            <b/>
            <sz val="9"/>
            <color indexed="81"/>
            <rFont val="ＭＳ Ｐゴシック"/>
            <family val="3"/>
            <charset val="128"/>
          </rPr>
          <t>○の部分を
提出する期日に変更してください。</t>
        </r>
      </text>
    </comment>
    <comment ref="H60" authorId="0" shapeId="0" xr:uid="{00000000-0006-0000-0100-00000C000000}">
      <text>
        <r>
          <rPr>
            <b/>
            <sz val="9"/>
            <color indexed="81"/>
            <rFont val="ＭＳ Ｐゴシック"/>
            <family val="3"/>
            <charset val="128"/>
          </rPr>
          <t>紙媒体には、
必ず公印を押印してください。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kube-c351</author>
    <author>jimu</author>
  </authors>
  <commentList>
    <comment ref="F6" authorId="0" shapeId="0" xr:uid="{00000000-0006-0000-0200-000001000000}">
      <text>
        <r>
          <rPr>
            <b/>
            <sz val="9"/>
            <color indexed="81"/>
            <rFont val="ＭＳ Ｐゴシック"/>
            <family val="3"/>
            <charset val="128"/>
          </rPr>
          <t>右側の
　上段セルにﾌﾘｶﾞﾅを、
　下段セルに漢字氏名を
入力してください。</t>
        </r>
      </text>
    </comment>
    <comment ref="F8" authorId="0" shapeId="0" xr:uid="{00000000-0006-0000-0200-000002000000}">
      <text>
        <r>
          <rPr>
            <b/>
            <sz val="9"/>
            <color indexed="81"/>
            <rFont val="ＭＳ Ｐゴシック"/>
            <family val="3"/>
            <charset val="128"/>
          </rPr>
          <t>監督の緊急連絡先(携帯等)を
入力してください。
登録内容の確認等、専門部から
の緊急連絡先として使用します。
(大会終了後、情報は消去します)</t>
        </r>
        <r>
          <rPr>
            <sz val="9"/>
            <color indexed="81"/>
            <rFont val="ＭＳ Ｐゴシック"/>
            <family val="3"/>
            <charset val="128"/>
          </rPr>
          <t xml:space="preserve">
</t>
        </r>
        <r>
          <rPr>
            <b/>
            <sz val="9"/>
            <color indexed="81"/>
            <rFont val="ＭＳ Ｐゴシック"/>
            <family val="3"/>
            <charset val="128"/>
          </rPr>
          <t>例:090-1234-5678</t>
        </r>
      </text>
    </comment>
    <comment ref="D10" authorId="0" shapeId="0" xr:uid="{00000000-0006-0000-0200-000003000000}">
      <text>
        <r>
          <rPr>
            <b/>
            <sz val="9"/>
            <color indexed="81"/>
            <rFont val="ＭＳ Ｐゴシック"/>
            <family val="3"/>
            <charset val="128"/>
          </rPr>
          <t>必ず半角ｶﾀｶﾅで
入力してください。
自動入力で漢字が反映されるときは、｢F8｣キーを押して半角ｶﾅ変換してください。</t>
        </r>
      </text>
    </comment>
    <comment ref="I10" authorId="0" shapeId="0" xr:uid="{00000000-0006-0000-0200-000004000000}">
      <text>
        <r>
          <rPr>
            <b/>
            <sz val="11"/>
            <color indexed="81"/>
            <rFont val="ＭＳ Ｐゴシック"/>
            <family val="3"/>
            <charset val="128"/>
          </rPr>
          <t>・学校規模ごとのパート選択に
　注意してください。
・学年種別の選択にも注意して
　ください。
・リレー登録できるのは、
　各学年ごとに６人までです。</t>
        </r>
      </text>
    </comment>
    <comment ref="J10" authorId="1" shapeId="0" xr:uid="{00000000-0006-0000-0200-000005000000}">
      <text>
        <r>
          <rPr>
            <b/>
            <sz val="9"/>
            <color indexed="81"/>
            <rFont val="ＭＳ Ｐゴシック"/>
            <family val="3"/>
            <charset val="128"/>
          </rPr>
          <t>選手が普段着用しているＴシャツの
サイズを選択入力してください。</t>
        </r>
      </text>
    </comment>
    <comment ref="B11" authorId="0" shapeId="0" xr:uid="{00000000-0006-0000-0200-000006000000}">
      <text>
        <r>
          <rPr>
            <b/>
            <sz val="9"/>
            <color indexed="81"/>
            <rFont val="ＭＳ Ｐゴシック"/>
            <family val="3"/>
            <charset val="128"/>
          </rPr>
          <t>入力の仕方に注意してください。
○山田　　×山　田</t>
        </r>
      </text>
    </comment>
    <comment ref="C11" authorId="0" shapeId="0" xr:uid="{00000000-0006-0000-0200-000007000000}">
      <text>
        <r>
          <rPr>
            <b/>
            <sz val="9"/>
            <color indexed="81"/>
            <rFont val="ＭＳ Ｐゴシック"/>
            <family val="3"/>
            <charset val="128"/>
          </rPr>
          <t>入力の仕方に注意してください。
○花子　　×花　子</t>
        </r>
      </text>
    </comment>
    <comment ref="G11" authorId="0" shapeId="0" xr:uid="{00000000-0006-0000-0200-000008000000}">
      <text>
        <r>
          <rPr>
            <b/>
            <sz val="9"/>
            <color indexed="81"/>
            <rFont val="ＭＳ Ｐゴシック"/>
            <family val="3"/>
            <charset val="128"/>
          </rPr>
          <t>種目登録は，必ずこの列から登録してください。</t>
        </r>
      </text>
    </comment>
    <comment ref="H11" authorId="0" shapeId="0" xr:uid="{00000000-0006-0000-0200-000009000000}">
      <text>
        <r>
          <rPr>
            <b/>
            <sz val="9"/>
            <color indexed="81"/>
            <rFont val="ＭＳ Ｐゴシック"/>
            <family val="3"/>
            <charset val="128"/>
          </rPr>
          <t>ﾘﾚｰを除いた個人種目の
２種目を登録するときに
利用してください。</t>
        </r>
      </text>
    </comment>
    <comment ref="H58" authorId="1" shapeId="0" xr:uid="{00000000-0006-0000-0200-00000A000000}">
      <text>
        <r>
          <rPr>
            <b/>
            <sz val="9"/>
            <color indexed="81"/>
            <rFont val="ＭＳ Ｐゴシック"/>
            <family val="3"/>
            <charset val="128"/>
          </rPr>
          <t>紙媒体には、
必ず公印を押印してください。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jimu</author>
    <author>kube-c351</author>
  </authors>
  <commentList>
    <comment ref="C10" authorId="0" shapeId="0" xr:uid="{00000000-0006-0000-0300-000001000000}">
      <text>
        <r>
          <rPr>
            <b/>
            <sz val="9"/>
            <color indexed="81"/>
            <rFont val="ＭＳ Ｐゴシック"/>
            <family val="3"/>
            <charset val="128"/>
          </rPr>
          <t>右端の▼をクリックすると、
男女監督の御名前が表示されます。
いずれかの監督を選択してください。</t>
        </r>
      </text>
    </comment>
    <comment ref="C12" authorId="1" shapeId="0" xr:uid="{00000000-0006-0000-0300-000002000000}">
      <text>
        <r>
          <rPr>
            <b/>
            <sz val="9"/>
            <color indexed="81"/>
            <rFont val="ＭＳ Ｐゴシック"/>
            <family val="3"/>
            <charset val="128"/>
          </rPr>
          <t xml:space="preserve">右端の▼をクリックすると、
選手名が出てきます。
旗手を選択すると、
ﾌﾘｶﾞﾅと出場種目は自動反映されます。
</t>
        </r>
      </text>
    </comment>
    <comment ref="A16" authorId="1" shapeId="0" xr:uid="{00000000-0006-0000-0300-000003000000}">
      <text>
        <r>
          <rPr>
            <b/>
            <sz val="9"/>
            <color indexed="81"/>
            <rFont val="ＭＳ Ｐゴシック"/>
            <family val="3"/>
            <charset val="128"/>
          </rPr>
          <t>必ず100字以内で入力してください。
時数をオーバーすると、
エラーメッセージが表示されます。</t>
        </r>
      </text>
    </comment>
    <comment ref="A23" authorId="1" shapeId="0" xr:uid="{00000000-0006-0000-0300-000004000000}">
      <text>
        <r>
          <rPr>
            <b/>
            <sz val="9"/>
            <color indexed="81"/>
            <rFont val="ＭＳ Ｐゴシック"/>
            <family val="3"/>
            <charset val="128"/>
          </rPr>
          <t>希望する部署を選択してください。
特に希望がない場合
(配置場所を一任する)は、
｢その他(一任等)｣を選択してください。</t>
        </r>
      </text>
    </comment>
    <comment ref="D23" authorId="1" shapeId="0" xr:uid="{00000000-0006-0000-0300-000005000000}">
      <text>
        <r>
          <rPr>
            <b/>
            <sz val="9"/>
            <color indexed="81"/>
            <rFont val="ＭＳ Ｐゴシック"/>
            <family val="3"/>
            <charset val="128"/>
          </rPr>
          <t>１つのセルに１人のお名前を
入力してください。
名字と名前の間に、１文字分の
全角スペースを入れてください。</t>
        </r>
      </text>
    </comment>
    <comment ref="F23" authorId="1" shapeId="0" xr:uid="{00000000-0006-0000-0300-000006000000}">
      <text>
        <r>
          <rPr>
            <b/>
            <sz val="9"/>
            <color indexed="81"/>
            <rFont val="ＭＳ Ｐゴシック"/>
            <family val="3"/>
            <charset val="128"/>
          </rPr>
          <t>希望する部署を選択してください。
特に希望がない場合
(配置場所を一任する)は、
｢その他(一任等)｣を選択してください。</t>
        </r>
      </text>
    </comment>
    <comment ref="I23" authorId="1" shapeId="0" xr:uid="{00000000-0006-0000-0300-000007000000}">
      <text>
        <r>
          <rPr>
            <b/>
            <sz val="9"/>
            <color indexed="81"/>
            <rFont val="ＭＳ Ｐゴシック"/>
            <family val="3"/>
            <charset val="128"/>
          </rPr>
          <t>１つのセルに１人のお名前を
入力してください。
名字と名前の間に、１文字分の
全角スペースを入れてください。</t>
        </r>
      </text>
    </comment>
  </commentList>
</comments>
</file>

<file path=xl/sharedStrings.xml><?xml version="1.0" encoding="utf-8"?>
<sst xmlns="http://schemas.openxmlformats.org/spreadsheetml/2006/main" count="648" uniqueCount="361">
  <si>
    <t>国頭地区中学校体育連盟会長　　殿</t>
    <rPh sb="0" eb="2">
      <t>クニガミ</t>
    </rPh>
    <rPh sb="2" eb="4">
      <t>チク</t>
    </rPh>
    <rPh sb="4" eb="7">
      <t>チュウガッコウ</t>
    </rPh>
    <rPh sb="7" eb="9">
      <t>タイイク</t>
    </rPh>
    <rPh sb="9" eb="11">
      <t>レンメイ</t>
    </rPh>
    <rPh sb="11" eb="13">
      <t>カイチョウ</t>
    </rPh>
    <rPh sb="15" eb="16">
      <t>ドノ</t>
    </rPh>
    <phoneticPr fontId="2"/>
  </si>
  <si>
    <t>学年</t>
    <rPh sb="0" eb="2">
      <t>ガクネン</t>
    </rPh>
    <phoneticPr fontId="3"/>
  </si>
  <si>
    <t>姓</t>
    <rPh sb="0" eb="1">
      <t>セイ</t>
    </rPh>
    <phoneticPr fontId="3"/>
  </si>
  <si>
    <t>名</t>
    <rPh sb="0" eb="1">
      <t>メイ</t>
    </rPh>
    <phoneticPr fontId="3"/>
  </si>
  <si>
    <t>ｾｲ</t>
    <phoneticPr fontId="3"/>
  </si>
  <si>
    <t>ﾒｲ</t>
    <phoneticPr fontId="3"/>
  </si>
  <si>
    <t>種目</t>
    <rPh sb="0" eb="2">
      <t>シュモク</t>
    </rPh>
    <phoneticPr fontId="3"/>
  </si>
  <si>
    <t>参加数</t>
    <rPh sb="0" eb="3">
      <t>サンカスウ</t>
    </rPh>
    <phoneticPr fontId="3"/>
  </si>
  <si>
    <t>東江</t>
  </si>
  <si>
    <t>0980-52-1225</t>
  </si>
  <si>
    <t>名護</t>
  </si>
  <si>
    <t>0980-52-2641</t>
  </si>
  <si>
    <t>屋部</t>
  </si>
  <si>
    <t>0980-52-2644</t>
  </si>
  <si>
    <t>本部</t>
  </si>
  <si>
    <t>0980-47-2203</t>
  </si>
  <si>
    <t>伊豆味</t>
  </si>
  <si>
    <t>0980-47-2207</t>
  </si>
  <si>
    <t>上本部</t>
  </si>
  <si>
    <t>0980-48-2211</t>
  </si>
  <si>
    <t>今帰仁</t>
  </si>
  <si>
    <t>0980-51-5666</t>
  </si>
  <si>
    <t>羽地</t>
  </si>
  <si>
    <t>0980-58-1234</t>
  </si>
  <si>
    <t>0980-52-8108</t>
  </si>
  <si>
    <t>伊江</t>
  </si>
  <si>
    <t>0980-49-2011</t>
  </si>
  <si>
    <t>伊是名</t>
  </si>
  <si>
    <t>0980-45-2008</t>
  </si>
  <si>
    <t>伊平屋</t>
  </si>
  <si>
    <t>0980-46-2006</t>
  </si>
  <si>
    <t>野甫</t>
  </si>
  <si>
    <t>0980-46-2115</t>
  </si>
  <si>
    <t>水納</t>
  </si>
  <si>
    <t>0980-47-4848</t>
  </si>
  <si>
    <t>久辺</t>
  </si>
  <si>
    <t>0980-55-2242</t>
  </si>
  <si>
    <t>0980-55-8113</t>
  </si>
  <si>
    <t>大宜味</t>
  </si>
  <si>
    <t>0980-44-2840</t>
  </si>
  <si>
    <t>国頭</t>
  </si>
  <si>
    <t>0980-41-2205</t>
  </si>
  <si>
    <t>高江</t>
  </si>
  <si>
    <t>東</t>
  </si>
  <si>
    <t>0980-43-2117</t>
  </si>
  <si>
    <t>有銘</t>
  </si>
  <si>
    <t>宜野座</t>
  </si>
  <si>
    <t>098-968-8510</t>
  </si>
  <si>
    <t>金武</t>
  </si>
  <si>
    <t>098-968-2106</t>
  </si>
  <si>
    <t>大宮</t>
  </si>
  <si>
    <t>0980-52-7412</t>
  </si>
  <si>
    <t>電話番号</t>
    <rPh sb="0" eb="2">
      <t>デンワ</t>
    </rPh>
    <rPh sb="2" eb="4">
      <t>バンゴウ</t>
    </rPh>
    <phoneticPr fontId="9"/>
  </si>
  <si>
    <t>校長名</t>
    <rPh sb="0" eb="3">
      <t>コウチョウメイ</t>
    </rPh>
    <phoneticPr fontId="1"/>
  </si>
  <si>
    <t>学校名</t>
    <rPh sb="0" eb="2">
      <t>ガッコウ</t>
    </rPh>
    <rPh sb="2" eb="3">
      <t>メイ</t>
    </rPh>
    <phoneticPr fontId="9"/>
  </si>
  <si>
    <t>DB</t>
    <phoneticPr fontId="3"/>
  </si>
  <si>
    <t>ZK</t>
    <phoneticPr fontId="3"/>
  </si>
  <si>
    <t>n1</t>
    <phoneticPr fontId="3"/>
  </si>
  <si>
    <t>n2</t>
    <phoneticPr fontId="3"/>
  </si>
  <si>
    <t>f1</t>
    <phoneticPr fontId="3"/>
  </si>
  <si>
    <t>f2</t>
    <phoneticPr fontId="3"/>
  </si>
  <si>
    <t>gr</t>
    <phoneticPr fontId="3"/>
  </si>
  <si>
    <t>len</t>
    <phoneticPr fontId="3"/>
  </si>
  <si>
    <t>N1</t>
    <phoneticPr fontId="3"/>
  </si>
  <si>
    <t>N2</t>
    <phoneticPr fontId="3"/>
  </si>
  <si>
    <t>SX</t>
    <phoneticPr fontId="3"/>
  </si>
  <si>
    <t>MC</t>
    <phoneticPr fontId="3"/>
  </si>
  <si>
    <t>s1</t>
    <phoneticPr fontId="3"/>
  </si>
  <si>
    <t>S1</t>
    <phoneticPr fontId="3"/>
  </si>
  <si>
    <t>s2</t>
    <phoneticPr fontId="3"/>
  </si>
  <si>
    <t>S2</t>
    <phoneticPr fontId="3"/>
  </si>
  <si>
    <t>4R</t>
    <phoneticPr fontId="3"/>
  </si>
  <si>
    <t>KC</t>
    <phoneticPr fontId="3"/>
  </si>
  <si>
    <t>R60111</t>
  </si>
  <si>
    <t>R60112</t>
  </si>
  <si>
    <t>R60113</t>
  </si>
  <si>
    <t>R60101</t>
  </si>
  <si>
    <t>R60102</t>
  </si>
  <si>
    <t>R60103</t>
  </si>
  <si>
    <t>R60121</t>
    <phoneticPr fontId="1"/>
  </si>
  <si>
    <t>R60122</t>
    <phoneticPr fontId="1"/>
  </si>
  <si>
    <t>R60123</t>
    <phoneticPr fontId="1"/>
  </si>
  <si>
    <t>R01000</t>
  </si>
  <si>
    <t>野甫小学校</t>
  </si>
  <si>
    <t>佐久川　幹雄</t>
  </si>
  <si>
    <t>市町村名</t>
    <rPh sb="0" eb="4">
      <t>シチョウソンメイ</t>
    </rPh>
    <phoneticPr fontId="1"/>
  </si>
  <si>
    <t>名護市</t>
    <rPh sb="0" eb="3">
      <t>ナゴシ</t>
    </rPh>
    <phoneticPr fontId="1"/>
  </si>
  <si>
    <t>本部町</t>
    <rPh sb="0" eb="3">
      <t>モトブチョウ</t>
    </rPh>
    <phoneticPr fontId="1"/>
  </si>
  <si>
    <t>今帰仁村</t>
    <rPh sb="0" eb="4">
      <t>ナキジンソン</t>
    </rPh>
    <phoneticPr fontId="1"/>
  </si>
  <si>
    <t>伊江村</t>
    <rPh sb="0" eb="3">
      <t>イエソン</t>
    </rPh>
    <phoneticPr fontId="1"/>
  </si>
  <si>
    <t>伊是名村</t>
    <rPh sb="0" eb="4">
      <t>イゼナソン</t>
    </rPh>
    <phoneticPr fontId="1"/>
  </si>
  <si>
    <t>伊平屋村</t>
    <rPh sb="0" eb="4">
      <t>イヘヤソン</t>
    </rPh>
    <phoneticPr fontId="1"/>
  </si>
  <si>
    <t>大宜味村</t>
    <rPh sb="0" eb="4">
      <t>オオギミソン</t>
    </rPh>
    <phoneticPr fontId="1"/>
  </si>
  <si>
    <t>国頭村</t>
    <rPh sb="0" eb="3">
      <t>クニガミソン</t>
    </rPh>
    <phoneticPr fontId="1"/>
  </si>
  <si>
    <t>東村</t>
    <rPh sb="0" eb="2">
      <t>ヒガシソン</t>
    </rPh>
    <phoneticPr fontId="1"/>
  </si>
  <si>
    <t>宜野座村</t>
    <rPh sb="0" eb="4">
      <t>ギノザソン</t>
    </rPh>
    <phoneticPr fontId="1"/>
  </si>
  <si>
    <t>金武町</t>
    <rPh sb="0" eb="3">
      <t>キンチョウ</t>
    </rPh>
    <phoneticPr fontId="1"/>
  </si>
  <si>
    <t>選手名</t>
    <rPh sb="0" eb="2">
      <t>センシュ</t>
    </rPh>
    <rPh sb="2" eb="3">
      <t>メイ</t>
    </rPh>
    <phoneticPr fontId="3"/>
  </si>
  <si>
    <t>R00210</t>
  </si>
  <si>
    <t>R00810</t>
  </si>
  <si>
    <t>R07310</t>
  </si>
  <si>
    <t>R00220</t>
  </si>
  <si>
    <t>R00820</t>
  </si>
  <si>
    <t>R07120</t>
  </si>
  <si>
    <t>R00200</t>
  </si>
  <si>
    <t>R00300</t>
  </si>
  <si>
    <t>R00500</t>
  </si>
  <si>
    <t>R00600</t>
  </si>
  <si>
    <t>R00800</t>
  </si>
  <si>
    <t>R07100</t>
  </si>
  <si>
    <t>R07200</t>
  </si>
  <si>
    <t>R07300</t>
  </si>
  <si>
    <t>R09900</t>
  </si>
  <si>
    <t>R00610</t>
  </si>
  <si>
    <t>R00620</t>
  </si>
  <si>
    <t>選手</t>
    <rPh sb="0" eb="2">
      <t>センシュ</t>
    </rPh>
    <phoneticPr fontId="1"/>
  </si>
  <si>
    <t>人</t>
    <rPh sb="0" eb="1">
      <t>ニン</t>
    </rPh>
    <phoneticPr fontId="1"/>
  </si>
  <si>
    <t>補員</t>
    <rPh sb="0" eb="2">
      <t>ホイン</t>
    </rPh>
    <phoneticPr fontId="1"/>
  </si>
  <si>
    <t>合計</t>
    <rPh sb="0" eb="2">
      <t>ゴウケイ</t>
    </rPh>
    <phoneticPr fontId="1"/>
  </si>
  <si>
    <t>登録数</t>
    <rPh sb="0" eb="3">
      <t>トウロクスウ</t>
    </rPh>
    <phoneticPr fontId="3"/>
  </si>
  <si>
    <t>学校規模</t>
    <rPh sb="0" eb="2">
      <t>ガッコウ</t>
    </rPh>
    <rPh sb="2" eb="4">
      <t>キボ</t>
    </rPh>
    <phoneticPr fontId="1"/>
  </si>
  <si>
    <t>Ａ</t>
  </si>
  <si>
    <t>Ａ</t>
    <phoneticPr fontId="1"/>
  </si>
  <si>
    <t>Ｂ</t>
  </si>
  <si>
    <t>Ｂ</t>
    <phoneticPr fontId="1"/>
  </si>
  <si>
    <t>Ｃ</t>
  </si>
  <si>
    <t>Ｃ</t>
    <phoneticPr fontId="1"/>
  </si>
  <si>
    <t>Ｄ</t>
  </si>
  <si>
    <t>Ｄ</t>
    <phoneticPr fontId="1"/>
  </si>
  <si>
    <t>種目１</t>
    <rPh sb="0" eb="2">
      <t>シュモク</t>
    </rPh>
    <phoneticPr fontId="1"/>
  </si>
  <si>
    <r>
      <t>種目２</t>
    </r>
    <r>
      <rPr>
        <sz val="6"/>
        <rFont val="ＭＳ 明朝"/>
        <family val="1"/>
        <charset val="128"/>
      </rPr>
      <t/>
    </r>
    <rPh sb="0" eb="2">
      <t>シュモク</t>
    </rPh>
    <phoneticPr fontId="1"/>
  </si>
  <si>
    <t>個人出場種目</t>
    <rPh sb="0" eb="2">
      <t>コジン</t>
    </rPh>
    <rPh sb="2" eb="4">
      <t>シュツジョウ</t>
    </rPh>
    <rPh sb="4" eb="5">
      <t>タネ</t>
    </rPh>
    <rPh sb="5" eb="6">
      <t>メ</t>
    </rPh>
    <phoneticPr fontId="3"/>
  </si>
  <si>
    <t>Ａ</t>
    <phoneticPr fontId="1"/>
  </si>
  <si>
    <t>Ｃ</t>
    <phoneticPr fontId="1"/>
  </si>
  <si>
    <t>R03200</t>
    <phoneticPr fontId="1"/>
  </si>
  <si>
    <t>種目</t>
    <rPh sb="0" eb="2">
      <t>シュモク</t>
    </rPh>
    <phoneticPr fontId="1"/>
  </si>
  <si>
    <t>Code</t>
    <phoneticPr fontId="1"/>
  </si>
  <si>
    <t>男 子</t>
    <rPh sb="0" eb="1">
      <t>オトコ</t>
    </rPh>
    <rPh sb="2" eb="3">
      <t>コ</t>
    </rPh>
    <phoneticPr fontId="1"/>
  </si>
  <si>
    <t>吉田　アヤ子</t>
  </si>
  <si>
    <t>前田　孝実</t>
    <rPh sb="0" eb="2">
      <t>マエダ</t>
    </rPh>
    <rPh sb="3" eb="5">
      <t>タカミ</t>
    </rPh>
    <phoneticPr fontId="9"/>
  </si>
  <si>
    <t>宮里　嘉昌</t>
    <rPh sb="0" eb="2">
      <t>ミヤザト</t>
    </rPh>
    <rPh sb="3" eb="5">
      <t>ヨシマサ</t>
    </rPh>
    <phoneticPr fontId="9"/>
  </si>
  <si>
    <t>ナンバー</t>
    <phoneticPr fontId="1"/>
  </si>
  <si>
    <t>ﾌﾘｶﾞﾅ</t>
  </si>
  <si>
    <t>出場種目</t>
    <rPh sb="0" eb="2">
      <t>シュツジョウ</t>
    </rPh>
    <rPh sb="2" eb="4">
      <t>シュモク</t>
    </rPh>
    <phoneticPr fontId="1"/>
  </si>
  <si>
    <t>氏名(学年)</t>
    <rPh sb="0" eb="2">
      <t>シメイ</t>
    </rPh>
    <rPh sb="3" eb="5">
      <t>ガクネン</t>
    </rPh>
    <phoneticPr fontId="1"/>
  </si>
  <si>
    <t>学　校　名</t>
    <rPh sb="0" eb="1">
      <t>ガク</t>
    </rPh>
    <rPh sb="2" eb="3">
      <t>コウ</t>
    </rPh>
    <rPh sb="4" eb="5">
      <t>メイ</t>
    </rPh>
    <phoneticPr fontId="1"/>
  </si>
  <si>
    <t>補員登録に不正があると
この下の欄に
エラーメッセージが
表示されます。
↓</t>
    <rPh sb="0" eb="2">
      <t>ホイン</t>
    </rPh>
    <rPh sb="2" eb="4">
      <t>トウロク</t>
    </rPh>
    <rPh sb="5" eb="7">
      <t>フセイ</t>
    </rPh>
    <rPh sb="14" eb="15">
      <t>シタ</t>
    </rPh>
    <rPh sb="16" eb="17">
      <t>ラン</t>
    </rPh>
    <rPh sb="29" eb="31">
      <t>ヒョウジ</t>
    </rPh>
    <phoneticPr fontId="1"/>
  </si>
  <si>
    <t>選手登録に不正があると
この下の欄に
エラーメッセージが
表示されます。
↓</t>
    <rPh sb="0" eb="2">
      <t>センシュ</t>
    </rPh>
    <rPh sb="2" eb="4">
      <t>トウロク</t>
    </rPh>
    <rPh sb="5" eb="7">
      <t>フセイ</t>
    </rPh>
    <rPh sb="14" eb="15">
      <t>シタ</t>
    </rPh>
    <rPh sb="16" eb="17">
      <t>ラン</t>
    </rPh>
    <rPh sb="29" eb="31">
      <t>ヒョウジ</t>
    </rPh>
    <phoneticPr fontId="1"/>
  </si>
  <si>
    <t>4×100m
リレー</t>
    <phoneticPr fontId="3"/>
  </si>
  <si>
    <t>4×100m
リレー</t>
    <phoneticPr fontId="1"/>
  </si>
  <si>
    <t>役員氏名</t>
    <rPh sb="0" eb="2">
      <t>ヤクイン</t>
    </rPh>
    <rPh sb="2" eb="4">
      <t>シメイ</t>
    </rPh>
    <phoneticPr fontId="1"/>
  </si>
  <si>
    <t>監　督</t>
    <rPh sb="0" eb="1">
      <t>カン</t>
    </rPh>
    <rPh sb="2" eb="3">
      <t>ヨシ</t>
    </rPh>
    <phoneticPr fontId="1"/>
  </si>
  <si>
    <t>氏　名</t>
    <rPh sb="0" eb="1">
      <t>シ</t>
    </rPh>
    <rPh sb="2" eb="3">
      <t>メイ</t>
    </rPh>
    <phoneticPr fontId="1"/>
  </si>
  <si>
    <t>男子</t>
    <rPh sb="0" eb="2">
      <t>ダンシ</t>
    </rPh>
    <phoneticPr fontId="1"/>
  </si>
  <si>
    <t>女子</t>
    <rPh sb="0" eb="2">
      <t>ジョシ</t>
    </rPh>
    <phoneticPr fontId="1"/>
  </si>
  <si>
    <t>配置が必要な部署名</t>
    <rPh sb="0" eb="2">
      <t>ハイチ</t>
    </rPh>
    <rPh sb="3" eb="5">
      <t>ヒツヨウ</t>
    </rPh>
    <rPh sb="6" eb="8">
      <t>ブショ</t>
    </rPh>
    <rPh sb="8" eb="9">
      <t>メイ</t>
    </rPh>
    <phoneticPr fontId="1"/>
  </si>
  <si>
    <t>動員する役員の氏名</t>
    <rPh sb="0" eb="2">
      <t>ドウイン</t>
    </rPh>
    <rPh sb="4" eb="6">
      <t>ヤクイン</t>
    </rPh>
    <rPh sb="7" eb="9">
      <t>シメイ</t>
    </rPh>
    <phoneticPr fontId="1"/>
  </si>
  <si>
    <t>※１．本人の希望(興味関心など)やこれまでの経験を踏まえて記入してください。</t>
    <rPh sb="22" eb="24">
      <t>ケイケン</t>
    </rPh>
    <phoneticPr fontId="1"/>
  </si>
  <si>
    <t>※２．全体のバランス上、希望に添えない場合があります。予め御了承ください。</t>
    <rPh sb="3" eb="5">
      <t>ゼンタイ</t>
    </rPh>
    <rPh sb="10" eb="11">
      <t>ジョウ</t>
    </rPh>
    <rPh sb="12" eb="14">
      <t>キボウ</t>
    </rPh>
    <rPh sb="15" eb="16">
      <t>ソ</t>
    </rPh>
    <rPh sb="19" eb="21">
      <t>バアイ</t>
    </rPh>
    <rPh sb="27" eb="28">
      <t>アラカジ</t>
    </rPh>
    <rPh sb="29" eb="32">
      <t>ゴリョウショウ</t>
    </rPh>
    <phoneticPr fontId="1"/>
  </si>
  <si>
    <t>屋我地(ひるぎ学園)</t>
    <rPh sb="7" eb="9">
      <t>ガクエン</t>
    </rPh>
    <phoneticPr fontId="1"/>
  </si>
  <si>
    <t>田中　隆史</t>
    <rPh sb="0" eb="2">
      <t>タナカ</t>
    </rPh>
    <rPh sb="3" eb="5">
      <t>タカシ</t>
    </rPh>
    <phoneticPr fontId="9"/>
  </si>
  <si>
    <t>与那覇　了</t>
    <rPh sb="0" eb="3">
      <t>ヨナハ</t>
    </rPh>
    <rPh sb="4" eb="5">
      <t>サトシ</t>
    </rPh>
    <phoneticPr fontId="9"/>
  </si>
  <si>
    <t>渡具知　久浩</t>
    <rPh sb="0" eb="3">
      <t>トグチ</t>
    </rPh>
    <rPh sb="4" eb="6">
      <t>ヒサヒロ</t>
    </rPh>
    <phoneticPr fontId="1"/>
  </si>
  <si>
    <t>島袋　賢雄</t>
    <rPh sb="0" eb="2">
      <t>シマブクロ</t>
    </rPh>
    <rPh sb="3" eb="5">
      <t>ケンユウ</t>
    </rPh>
    <phoneticPr fontId="1"/>
  </si>
  <si>
    <t>本部町</t>
    <rPh sb="0" eb="3">
      <t>モトブチョウ</t>
    </rPh>
    <phoneticPr fontId="1"/>
  </si>
  <si>
    <t>瀬底</t>
    <rPh sb="0" eb="1">
      <t>セ</t>
    </rPh>
    <rPh sb="1" eb="2">
      <t>ソコ</t>
    </rPh>
    <phoneticPr fontId="1"/>
  </si>
  <si>
    <t>閉校</t>
    <rPh sb="0" eb="2">
      <t>ヘイコウ</t>
    </rPh>
    <phoneticPr fontId="1"/>
  </si>
  <si>
    <t>今帰仁村</t>
    <rPh sb="0" eb="4">
      <t>ナキジンソン</t>
    </rPh>
    <phoneticPr fontId="1"/>
  </si>
  <si>
    <t>兼次</t>
    <rPh sb="0" eb="2">
      <t>カネシ</t>
    </rPh>
    <phoneticPr fontId="1"/>
  </si>
  <si>
    <t>古宇利</t>
    <rPh sb="0" eb="1">
      <t>フル</t>
    </rPh>
    <rPh sb="1" eb="2">
      <t>タカ</t>
    </rPh>
    <rPh sb="2" eb="3">
      <t>リ</t>
    </rPh>
    <phoneticPr fontId="1"/>
  </si>
  <si>
    <t>湧川</t>
    <rPh sb="0" eb="1">
      <t>ワ</t>
    </rPh>
    <rPh sb="1" eb="2">
      <t>カワ</t>
    </rPh>
    <phoneticPr fontId="1"/>
  </si>
  <si>
    <t>佐手</t>
    <rPh sb="0" eb="2">
      <t>サテ</t>
    </rPh>
    <phoneticPr fontId="1"/>
  </si>
  <si>
    <t>北国</t>
    <rPh sb="0" eb="1">
      <t>キタ</t>
    </rPh>
    <rPh sb="1" eb="2">
      <t>クニ</t>
    </rPh>
    <phoneticPr fontId="1"/>
  </si>
  <si>
    <t>奥</t>
    <rPh sb="0" eb="1">
      <t>オク</t>
    </rPh>
    <phoneticPr fontId="1"/>
  </si>
  <si>
    <t>楚洲</t>
    <rPh sb="0" eb="2">
      <t>ソス</t>
    </rPh>
    <phoneticPr fontId="1"/>
  </si>
  <si>
    <t>安田</t>
    <rPh sb="0" eb="2">
      <t>アダ</t>
    </rPh>
    <phoneticPr fontId="1"/>
  </si>
  <si>
    <t>安波</t>
    <rPh sb="0" eb="2">
      <t>アハ</t>
    </rPh>
    <phoneticPr fontId="1"/>
  </si>
  <si>
    <t>S</t>
  </si>
  <si>
    <t>M</t>
  </si>
  <si>
    <t>L</t>
  </si>
  <si>
    <t>LL</t>
  </si>
  <si>
    <t>3L</t>
  </si>
  <si>
    <t>久志(緑風学園)</t>
    <rPh sb="3" eb="5">
      <t>リョクフウ</t>
    </rPh>
    <rPh sb="5" eb="7">
      <t>ガクエン</t>
    </rPh>
    <phoneticPr fontId="1"/>
  </si>
  <si>
    <t>R08300</t>
    <phoneticPr fontId="1"/>
  </si>
  <si>
    <t>学校紹介資料</t>
    <rPh sb="0" eb="2">
      <t>ガッコウ</t>
    </rPh>
    <rPh sb="2" eb="4">
      <t>ショウカイ</t>
    </rPh>
    <rPh sb="4" eb="6">
      <t>シリョウ</t>
    </rPh>
    <phoneticPr fontId="1"/>
  </si>
  <si>
    <t>男子監督</t>
    <rPh sb="0" eb="2">
      <t>ダンシ</t>
    </rPh>
    <rPh sb="2" eb="4">
      <t>カントク</t>
    </rPh>
    <phoneticPr fontId="1"/>
  </si>
  <si>
    <t>女子監督</t>
    <rPh sb="0" eb="2">
      <t>ジョシ</t>
    </rPh>
    <rPh sb="2" eb="4">
      <t>カントク</t>
    </rPh>
    <phoneticPr fontId="1"/>
  </si>
  <si>
    <t>氏名</t>
    <rPh sb="0" eb="2">
      <t>シメイ</t>
    </rPh>
    <phoneticPr fontId="1"/>
  </si>
  <si>
    <t>番号</t>
    <rPh sb="0" eb="2">
      <t>バンゴウ</t>
    </rPh>
    <phoneticPr fontId="3"/>
  </si>
  <si>
    <t>学校番号(ﾅﾝﾊﾞｰｶｰﾄﾞ)</t>
    <rPh sb="0" eb="2">
      <t>ガッコウ</t>
    </rPh>
    <rPh sb="2" eb="4">
      <t>バンゴウ</t>
    </rPh>
    <phoneticPr fontId="2"/>
  </si>
  <si>
    <t>←Ｊ列までが印刷範囲です！</t>
    <rPh sb="2" eb="3">
      <t>レツ</t>
    </rPh>
    <rPh sb="6" eb="8">
      <t>インサツ</t>
    </rPh>
    <rPh sb="8" eb="10">
      <t>ハンイ</t>
    </rPh>
    <phoneticPr fontId="1"/>
  </si>
  <si>
    <t>中学校長</t>
    <phoneticPr fontId="1"/>
  </si>
  <si>
    <t>Tｼｬﾂｻｲｽﾞ</t>
  </si>
  <si>
    <t>Tｼｬﾂｻｲｽﾞ</t>
    <phoneticPr fontId="3"/>
  </si>
  <si>
    <t>(大会中、アナウンサーが必要に応じて学校紹介をする際に使用します)</t>
    <rPh sb="1" eb="4">
      <t>タイカイチュウ</t>
    </rPh>
    <rPh sb="12" eb="14">
      <t>ヒツヨウ</t>
    </rPh>
    <rPh sb="15" eb="16">
      <t>オウ</t>
    </rPh>
    <rPh sb="18" eb="20">
      <t>ガッコウ</t>
    </rPh>
    <rPh sb="20" eb="22">
      <t>ショウカイ</t>
    </rPh>
    <rPh sb="25" eb="26">
      <t>サイ</t>
    </rPh>
    <rPh sb="27" eb="29">
      <t>シヨウ</t>
    </rPh>
    <phoneticPr fontId="1"/>
  </si>
  <si>
    <t>参加選手数</t>
    <rPh sb="0" eb="2">
      <t>サンカ</t>
    </rPh>
    <rPh sb="2" eb="4">
      <t>センシュ</t>
    </rPh>
    <rPh sb="4" eb="5">
      <t>スウ</t>
    </rPh>
    <phoneticPr fontId="1"/>
  </si>
  <si>
    <t>ﾌﾘｶﾞﾅ</t>
    <phoneticPr fontId="1"/>
  </si>
  <si>
    <t>(学校規模に応じて依頼された人数分の氏名を記入し、希望部署を選択してください）</t>
    <rPh sb="1" eb="3">
      <t>ガッコウ</t>
    </rPh>
    <rPh sb="3" eb="5">
      <t>キボ</t>
    </rPh>
    <rPh sb="6" eb="7">
      <t>オウ</t>
    </rPh>
    <rPh sb="9" eb="11">
      <t>イライ</t>
    </rPh>
    <rPh sb="16" eb="17">
      <t>ブン</t>
    </rPh>
    <rPh sb="18" eb="20">
      <t>シメイ</t>
    </rPh>
    <rPh sb="21" eb="23">
      <t>キニュウ</t>
    </rPh>
    <rPh sb="25" eb="27">
      <t>キボウ</t>
    </rPh>
    <rPh sb="27" eb="29">
      <t>ブショ</t>
    </rPh>
    <rPh sb="30" eb="32">
      <t>センタク</t>
    </rPh>
    <phoneticPr fontId="1"/>
  </si>
  <si>
    <t>ﾌﾘｶﾞﾅ</t>
    <phoneticPr fontId="1"/>
  </si>
  <si>
    <t>ＮＣ</t>
    <phoneticPr fontId="1"/>
  </si>
  <si>
    <t>要動員数</t>
    <rPh sb="0" eb="1">
      <t>ヨウ</t>
    </rPh>
    <rPh sb="1" eb="4">
      <t>ドウインスウ</t>
    </rPh>
    <phoneticPr fontId="1"/>
  </si>
  <si>
    <t>学校名</t>
    <rPh sb="0" eb="3">
      <t>ガッコウメイ</t>
    </rPh>
    <phoneticPr fontId="1"/>
  </si>
  <si>
    <t>東江</t>
    <rPh sb="0" eb="2">
      <t>アガリエ</t>
    </rPh>
    <phoneticPr fontId="1"/>
  </si>
  <si>
    <t>名護</t>
    <rPh sb="0" eb="2">
      <t>ナゴ</t>
    </rPh>
    <phoneticPr fontId="1"/>
  </si>
  <si>
    <t>屋部</t>
    <rPh sb="0" eb="2">
      <t>ヤブ</t>
    </rPh>
    <phoneticPr fontId="1"/>
  </si>
  <si>
    <t>本部</t>
    <rPh sb="0" eb="2">
      <t>モトブ</t>
    </rPh>
    <phoneticPr fontId="1"/>
  </si>
  <si>
    <t>伊豆味</t>
    <rPh sb="0" eb="3">
      <t>イズミ</t>
    </rPh>
    <phoneticPr fontId="1"/>
  </si>
  <si>
    <t>上本部</t>
    <rPh sb="0" eb="3">
      <t>カミモトブ</t>
    </rPh>
    <phoneticPr fontId="1"/>
  </si>
  <si>
    <t>今帰仁</t>
    <rPh sb="0" eb="3">
      <t>ナキジン</t>
    </rPh>
    <phoneticPr fontId="1"/>
  </si>
  <si>
    <t>羽地</t>
    <rPh sb="0" eb="2">
      <t>ハネジ</t>
    </rPh>
    <phoneticPr fontId="1"/>
  </si>
  <si>
    <t>屋我地ひるぎ学園</t>
    <rPh sb="0" eb="3">
      <t>ヤガジ</t>
    </rPh>
    <rPh sb="6" eb="8">
      <t>ガクエン</t>
    </rPh>
    <phoneticPr fontId="1"/>
  </si>
  <si>
    <t>伊江</t>
    <rPh sb="0" eb="2">
      <t>イエ</t>
    </rPh>
    <phoneticPr fontId="1"/>
  </si>
  <si>
    <t>伊是名</t>
    <rPh sb="0" eb="3">
      <t>イゼナ</t>
    </rPh>
    <phoneticPr fontId="1"/>
  </si>
  <si>
    <t>伊平屋</t>
    <rPh sb="0" eb="3">
      <t>イヘヤ</t>
    </rPh>
    <phoneticPr fontId="1"/>
  </si>
  <si>
    <t>野甫</t>
    <rPh sb="0" eb="2">
      <t>ノホ</t>
    </rPh>
    <phoneticPr fontId="1"/>
  </si>
  <si>
    <t>水納</t>
    <rPh sb="0" eb="2">
      <t>ミンナ</t>
    </rPh>
    <phoneticPr fontId="1"/>
  </si>
  <si>
    <t>久辺</t>
    <rPh sb="0" eb="2">
      <t>クベ</t>
    </rPh>
    <phoneticPr fontId="1"/>
  </si>
  <si>
    <t>緑風学園</t>
    <rPh sb="0" eb="2">
      <t>リョクフウ</t>
    </rPh>
    <rPh sb="2" eb="4">
      <t>ガクエン</t>
    </rPh>
    <phoneticPr fontId="1"/>
  </si>
  <si>
    <t>大宜味</t>
    <rPh sb="0" eb="3">
      <t>オオギミ</t>
    </rPh>
    <phoneticPr fontId="1"/>
  </si>
  <si>
    <t>国頭</t>
    <rPh sb="0" eb="2">
      <t>クニガミ</t>
    </rPh>
    <phoneticPr fontId="1"/>
  </si>
  <si>
    <t>東</t>
    <rPh sb="0" eb="1">
      <t>ヒガシ</t>
    </rPh>
    <phoneticPr fontId="1"/>
  </si>
  <si>
    <t>宜野座</t>
    <rPh sb="0" eb="3">
      <t>ギノザ</t>
    </rPh>
    <phoneticPr fontId="1"/>
  </si>
  <si>
    <t>金武</t>
    <rPh sb="0" eb="2">
      <t>キン</t>
    </rPh>
    <phoneticPr fontId="1"/>
  </si>
  <si>
    <t>大宮</t>
    <rPh sb="0" eb="2">
      <t>オオミヤ</t>
    </rPh>
    <phoneticPr fontId="1"/>
  </si>
  <si>
    <t>閉校</t>
    <rPh sb="0" eb="2">
      <t>ヘイコウ</t>
    </rPh>
    <phoneticPr fontId="1"/>
  </si>
  <si>
    <t>平田　修</t>
    <rPh sb="0" eb="2">
      <t>ヒラタ</t>
    </rPh>
    <rPh sb="3" eb="4">
      <t>オサム</t>
    </rPh>
    <phoneticPr fontId="1"/>
  </si>
  <si>
    <t>石川　清一</t>
    <rPh sb="0" eb="2">
      <t>イシカワ</t>
    </rPh>
    <rPh sb="3" eb="5">
      <t>キヨカズ</t>
    </rPh>
    <phoneticPr fontId="1"/>
  </si>
  <si>
    <t>宮里　淳</t>
    <rPh sb="0" eb="2">
      <t>ミヤザト</t>
    </rPh>
    <rPh sb="3" eb="4">
      <t>アツシ</t>
    </rPh>
    <phoneticPr fontId="1"/>
  </si>
  <si>
    <t>比嘉　康博</t>
    <rPh sb="0" eb="2">
      <t>ヒガ</t>
    </rPh>
    <rPh sb="3" eb="5">
      <t>ヤスヒロ</t>
    </rPh>
    <phoneticPr fontId="1"/>
  </si>
  <si>
    <t>知念　博文</t>
    <rPh sb="0" eb="2">
      <t>チネン</t>
    </rPh>
    <rPh sb="3" eb="5">
      <t>ヒロフミ</t>
    </rPh>
    <phoneticPr fontId="1"/>
  </si>
  <si>
    <t>呉屋　江山</t>
    <rPh sb="0" eb="2">
      <t>ゴヤ</t>
    </rPh>
    <rPh sb="3" eb="5">
      <t>コウザン</t>
    </rPh>
    <phoneticPr fontId="1"/>
  </si>
  <si>
    <t>根路銘　国斗</t>
    <rPh sb="0" eb="3">
      <t>ネロメ</t>
    </rPh>
    <rPh sb="4" eb="6">
      <t>クニト</t>
    </rPh>
    <phoneticPr fontId="1"/>
  </si>
  <si>
    <r>
      <t xml:space="preserve">学校紹介
</t>
    </r>
    <r>
      <rPr>
        <sz val="10"/>
        <color indexed="8"/>
        <rFont val="ＭＳ 明朝"/>
        <family val="1"/>
        <charset val="128"/>
      </rPr>
      <t>(紹介文は、100字以内で
入力してください)</t>
    </r>
    <rPh sb="0" eb="2">
      <t>ガッコウ</t>
    </rPh>
    <rPh sb="2" eb="4">
      <t>ショウカイ</t>
    </rPh>
    <rPh sb="7" eb="10">
      <t>ショウカイブン</t>
    </rPh>
    <rPh sb="15" eb="16">
      <t>ジ</t>
    </rPh>
    <rPh sb="16" eb="18">
      <t>イナイ</t>
    </rPh>
    <rPh sb="20" eb="22">
      <t>ニュウリョク</t>
    </rPh>
    <phoneticPr fontId="1"/>
  </si>
  <si>
    <t>希望(対応可能)部署</t>
    <rPh sb="0" eb="2">
      <t>キボウ</t>
    </rPh>
    <rPh sb="3" eb="5">
      <t>タイオウ</t>
    </rPh>
    <rPh sb="5" eb="7">
      <t>カノウ</t>
    </rPh>
    <rPh sb="8" eb="10">
      <t>ブショ</t>
    </rPh>
    <phoneticPr fontId="1"/>
  </si>
  <si>
    <t>SS</t>
    <phoneticPr fontId="1"/>
  </si>
  <si>
    <r>
      <t>ﾌﾘｶﾞﾅ(</t>
    </r>
    <r>
      <rPr>
        <b/>
        <u/>
        <sz val="11"/>
        <rFont val="ＭＳ 明朝"/>
        <family val="1"/>
        <charset val="128"/>
      </rPr>
      <t>半角</t>
    </r>
    <r>
      <rPr>
        <sz val="10"/>
        <rFont val="ＭＳ 明朝"/>
        <family val="1"/>
        <charset val="128"/>
      </rPr>
      <t>ｶﾀｶﾅ)</t>
    </r>
    <rPh sb="6" eb="8">
      <t>ハンカク</t>
    </rPh>
    <phoneticPr fontId="3"/>
  </si>
  <si>
    <r>
      <t>ﾌﾘｶﾞﾅ(</t>
    </r>
    <r>
      <rPr>
        <b/>
        <u/>
        <sz val="11"/>
        <rFont val="ＭＳ 明朝"/>
        <family val="1"/>
        <charset val="128"/>
      </rPr>
      <t>半角</t>
    </r>
    <r>
      <rPr>
        <sz val="10"/>
        <rFont val="ＭＳ 明朝"/>
        <family val="1"/>
        <charset val="128"/>
      </rPr>
      <t>ｶﾀｶﾅ)</t>
    </r>
    <phoneticPr fontId="3"/>
  </si>
  <si>
    <t>共通100m</t>
  </si>
  <si>
    <t>共通200m</t>
  </si>
  <si>
    <t>共通400m</t>
  </si>
  <si>
    <t>共通800m</t>
  </si>
  <si>
    <t>共通1500m</t>
  </si>
  <si>
    <t>共通3000m</t>
  </si>
  <si>
    <t>共通110mH</t>
  </si>
  <si>
    <t>共通走高跳</t>
    <rPh sb="2" eb="3">
      <t>ハシ</t>
    </rPh>
    <rPh sb="3" eb="5">
      <t>タカト</t>
    </rPh>
    <phoneticPr fontId="2"/>
  </si>
  <si>
    <t>共通棒高跳</t>
    <rPh sb="2" eb="5">
      <t>ボウタカト</t>
    </rPh>
    <phoneticPr fontId="2"/>
  </si>
  <si>
    <t>共通走幅跳</t>
    <rPh sb="2" eb="3">
      <t>ハシ</t>
    </rPh>
    <rPh sb="3" eb="5">
      <t>ハバト</t>
    </rPh>
    <phoneticPr fontId="2"/>
  </si>
  <si>
    <t>共通ｼﾞｬﾍﾞﾘｯｸｽﾛｰ</t>
  </si>
  <si>
    <t>２年100m</t>
  </si>
  <si>
    <t>２年1500m</t>
  </si>
  <si>
    <t>２年走高跳</t>
    <rPh sb="2" eb="3">
      <t>ハシ</t>
    </rPh>
    <rPh sb="3" eb="5">
      <t>タカトビ</t>
    </rPh>
    <phoneticPr fontId="3"/>
  </si>
  <si>
    <t>１年100m</t>
  </si>
  <si>
    <t>１年1500m</t>
  </si>
  <si>
    <t>１年走幅跳</t>
    <rPh sb="2" eb="3">
      <t>ハシ</t>
    </rPh>
    <rPh sb="3" eb="5">
      <t>ハバト</t>
    </rPh>
    <phoneticPr fontId="3"/>
  </si>
  <si>
    <t>R08500</t>
  </si>
  <si>
    <t>共通(男)砲丸投</t>
    <rPh sb="5" eb="8">
      <t>ホウガンナ</t>
    </rPh>
    <phoneticPr fontId="2"/>
  </si>
  <si>
    <t>共通(女)砲丸投</t>
    <rPh sb="5" eb="8">
      <t>ホウガンナ</t>
    </rPh>
    <phoneticPr fontId="2"/>
  </si>
  <si>
    <t>R04200</t>
  </si>
  <si>
    <t>共通100mH</t>
  </si>
  <si>
    <t>２年800m</t>
  </si>
  <si>
    <t>１年800m</t>
  </si>
  <si>
    <t>共通(男)砲丸投</t>
    <rPh sb="3" eb="4">
      <t>オトコ</t>
    </rPh>
    <rPh sb="5" eb="8">
      <t>ホウガンナ</t>
    </rPh>
    <phoneticPr fontId="2"/>
  </si>
  <si>
    <t>共通(女)砲丸投</t>
    <rPh sb="3" eb="4">
      <t>ジョ</t>
    </rPh>
    <rPh sb="5" eb="8">
      <t>ホウガンナ</t>
    </rPh>
    <phoneticPr fontId="2"/>
  </si>
  <si>
    <t>ﾘﾚｰ共通Ａ</t>
    <phoneticPr fontId="1"/>
  </si>
  <si>
    <t>ﾘﾚｰ共通Ｂ</t>
    <phoneticPr fontId="1"/>
  </si>
  <si>
    <t>ﾘﾚｰ共通Ｃ</t>
    <phoneticPr fontId="1"/>
  </si>
  <si>
    <t>ﾘﾚｰ２年Ａ</t>
    <phoneticPr fontId="1"/>
  </si>
  <si>
    <t>ﾘﾚｰ２年Ｂ</t>
    <phoneticPr fontId="1"/>
  </si>
  <si>
    <t>ﾘﾚｰ２年Ｃ</t>
    <phoneticPr fontId="1"/>
  </si>
  <si>
    <t>ﾘﾚｰ１年Ａ</t>
    <phoneticPr fontId="1"/>
  </si>
  <si>
    <t>ﾘﾚｰ１年Ｂ</t>
    <phoneticPr fontId="1"/>
  </si>
  <si>
    <t>ﾘﾚｰ１年Ｃ</t>
    <phoneticPr fontId="1"/>
  </si>
  <si>
    <t>ﾘﾚｰ共通Ｄ</t>
    <phoneticPr fontId="1"/>
  </si>
  <si>
    <t>ﾘﾚｰ２年Ｄ</t>
    <phoneticPr fontId="1"/>
  </si>
  <si>
    <t>ﾘﾚｰ１年Ｄ</t>
    <phoneticPr fontId="1"/>
  </si>
  <si>
    <r>
      <t>※公印を押印した申込書（原本）を１部提出してください。</t>
    </r>
    <r>
      <rPr>
        <b/>
        <u/>
        <sz val="10"/>
        <color indexed="8"/>
        <rFont val="ＭＳ 明朝"/>
        <family val="1"/>
        <charset val="128"/>
      </rPr>
      <t>押印済控(写し)は、各学校で確実に保存･保管して</t>
    </r>
    <r>
      <rPr>
        <sz val="10"/>
        <color indexed="8"/>
        <rFont val="ＭＳ 明朝"/>
        <family val="1"/>
        <charset val="128"/>
      </rPr>
      <t>ください。</t>
    </r>
    <rPh sb="1" eb="3">
      <t>コウイン</t>
    </rPh>
    <rPh sb="4" eb="6">
      <t>オウイン</t>
    </rPh>
    <rPh sb="8" eb="11">
      <t>モウシコミショ</t>
    </rPh>
    <rPh sb="12" eb="14">
      <t>ゲンポン</t>
    </rPh>
    <rPh sb="17" eb="18">
      <t>ブ</t>
    </rPh>
    <rPh sb="18" eb="20">
      <t>テイシュツ</t>
    </rPh>
    <rPh sb="27" eb="29">
      <t>オウイン</t>
    </rPh>
    <rPh sb="29" eb="30">
      <t>ズ</t>
    </rPh>
    <rPh sb="30" eb="31">
      <t>ヒカ</t>
    </rPh>
    <rPh sb="32" eb="33">
      <t>ウツ</t>
    </rPh>
    <rPh sb="37" eb="40">
      <t>カクガッコウ</t>
    </rPh>
    <rPh sb="41" eb="43">
      <t>カクジツ</t>
    </rPh>
    <rPh sb="44" eb="46">
      <t>ホゾン</t>
    </rPh>
    <rPh sb="47" eb="49">
      <t>ホカン</t>
    </rPh>
    <phoneticPr fontId="2"/>
  </si>
  <si>
    <r>
      <rPr>
        <sz val="9"/>
        <color theme="1"/>
        <rFont val="ＭＳ 明朝"/>
        <family val="1"/>
        <charset val="128"/>
      </rPr>
      <t>※公印を押印した申込書（原本）を１部提出してください。</t>
    </r>
    <r>
      <rPr>
        <b/>
        <sz val="10"/>
        <color theme="1"/>
        <rFont val="ＭＳ 明朝"/>
        <family val="1"/>
        <charset val="128"/>
      </rPr>
      <t>押印済控(写し)は、各学校で確実に保存･保管して</t>
    </r>
    <r>
      <rPr>
        <sz val="10"/>
        <color theme="1"/>
        <rFont val="ＭＳ 明朝"/>
        <family val="1"/>
        <charset val="128"/>
      </rPr>
      <t>ください。</t>
    </r>
    <phoneticPr fontId="2"/>
  </si>
  <si>
    <t>学校規模</t>
    <rPh sb="0" eb="2">
      <t>ガッコウ</t>
    </rPh>
    <rPh sb="2" eb="4">
      <t>キボ</t>
    </rPh>
    <phoneticPr fontId="1"/>
  </si>
  <si>
    <t>学校名</t>
    <rPh sb="0" eb="3">
      <t>ガッコウメイ</t>
    </rPh>
    <phoneticPr fontId="1"/>
  </si>
  <si>
    <t>校長名</t>
    <rPh sb="0" eb="3">
      <t>コウチョウメイ</t>
    </rPh>
    <phoneticPr fontId="1"/>
  </si>
  <si>
    <t>学校電話番号</t>
    <rPh sb="0" eb="2">
      <t>ガッコウ</t>
    </rPh>
    <rPh sb="2" eb="4">
      <t>デンワ</t>
    </rPh>
    <rPh sb="4" eb="6">
      <t>バンゴウ</t>
    </rPh>
    <phoneticPr fontId="1"/>
  </si>
  <si>
    <t>ﾌﾘｶﾞﾅ
監督氏名</t>
    <rPh sb="6" eb="8">
      <t>カントク</t>
    </rPh>
    <rPh sb="8" eb="10">
      <t>シメイ</t>
    </rPh>
    <phoneticPr fontId="1"/>
  </si>
  <si>
    <t>監督緊急連絡先</t>
    <rPh sb="0" eb="2">
      <t>カントク</t>
    </rPh>
    <rPh sb="2" eb="4">
      <t>キンキュウ</t>
    </rPh>
    <rPh sb="4" eb="7">
      <t>レンラクサキ</t>
    </rPh>
    <phoneticPr fontId="1"/>
  </si>
  <si>
    <t>↑62行目までが印刷範囲です！</t>
    <rPh sb="3" eb="5">
      <t>ギョウメ</t>
    </rPh>
    <rPh sb="8" eb="10">
      <t>インサツ</t>
    </rPh>
    <rPh sb="10" eb="12">
      <t>ハンイ</t>
    </rPh>
    <phoneticPr fontId="1"/>
  </si>
  <si>
    <t>↑60行目までが印刷範囲です！</t>
    <rPh sb="3" eb="5">
      <t>ギョウメ</t>
    </rPh>
    <rPh sb="8" eb="10">
      <t>インサツ</t>
    </rPh>
    <rPh sb="10" eb="12">
      <t>ハンイ</t>
    </rPh>
    <phoneticPr fontId="1"/>
  </si>
  <si>
    <t>女 子</t>
    <rPh sb="0" eb="1">
      <t>オンナ</t>
    </rPh>
    <rPh sb="2" eb="3">
      <t>コ</t>
    </rPh>
    <phoneticPr fontId="1"/>
  </si>
  <si>
    <t>上記の者は本校に在籍し、健康診断の結果異常なく標記大会に出場することを認め、大会への参加を申し込みます。</t>
    <rPh sb="0" eb="1">
      <t>ウエ</t>
    </rPh>
    <rPh sb="1" eb="2">
      <t>キ</t>
    </rPh>
    <rPh sb="3" eb="4">
      <t>モノ</t>
    </rPh>
    <rPh sb="5" eb="7">
      <t>ホンコウ</t>
    </rPh>
    <rPh sb="8" eb="10">
      <t>ザイセキ</t>
    </rPh>
    <rPh sb="12" eb="14">
      <t>ケンコウ</t>
    </rPh>
    <rPh sb="14" eb="16">
      <t>シンダン</t>
    </rPh>
    <rPh sb="17" eb="19">
      <t>ケッカ</t>
    </rPh>
    <rPh sb="19" eb="21">
      <t>イジョウ</t>
    </rPh>
    <rPh sb="23" eb="25">
      <t>ヒョウキ</t>
    </rPh>
    <rPh sb="25" eb="27">
      <t>タイカイ</t>
    </rPh>
    <rPh sb="28" eb="30">
      <t>シュツジョウ</t>
    </rPh>
    <rPh sb="35" eb="36">
      <t>ミト</t>
    </rPh>
    <rPh sb="38" eb="40">
      <t>タイカイ</t>
    </rPh>
    <rPh sb="42" eb="44">
      <t>サンカ</t>
    </rPh>
    <rPh sb="45" eb="46">
      <t>モウ</t>
    </rPh>
    <rPh sb="47" eb="48">
      <t>コ</t>
    </rPh>
    <phoneticPr fontId="2"/>
  </si>
  <si>
    <t>合計</t>
    <rPh sb="0" eb="2">
      <t>ゴウケイ</t>
    </rPh>
    <phoneticPr fontId="1"/>
  </si>
  <si>
    <t>ﾘﾚｰ共通Ａ</t>
    <phoneticPr fontId="1"/>
  </si>
  <si>
    <t>ﾘﾚｰ共通Ｂ</t>
    <phoneticPr fontId="1"/>
  </si>
  <si>
    <t>ﾘﾚｰ共通Ｃ</t>
    <phoneticPr fontId="1"/>
  </si>
  <si>
    <t>ﾘﾚｰ共通Ｄ</t>
    <phoneticPr fontId="1"/>
  </si>
  <si>
    <t>ﾘﾚｰ２年Ａ</t>
    <phoneticPr fontId="1"/>
  </si>
  <si>
    <t>ﾘﾚｰ２年Ｂ</t>
    <phoneticPr fontId="1"/>
  </si>
  <si>
    <t>ﾘﾚｰ２年Ｃ</t>
    <phoneticPr fontId="1"/>
  </si>
  <si>
    <t>ﾘﾚｰ２年Ｄ</t>
    <phoneticPr fontId="1"/>
  </si>
  <si>
    <t>ﾘﾚｰ１年Ａ</t>
    <phoneticPr fontId="1"/>
  </si>
  <si>
    <t>ﾘﾚｰ１年Ｂ</t>
    <phoneticPr fontId="1"/>
  </si>
  <si>
    <t>ﾘﾚｰ１年Ｃ</t>
    <phoneticPr fontId="1"/>
  </si>
  <si>
    <t>ﾘﾚｰ１年Ｄ</t>
    <phoneticPr fontId="1"/>
  </si>
  <si>
    <t>紹介</t>
    <rPh sb="0" eb="2">
      <t>ショウカイ</t>
    </rPh>
    <phoneticPr fontId="1"/>
  </si>
  <si>
    <t>役員１</t>
    <rPh sb="0" eb="2">
      <t>ヤクイン</t>
    </rPh>
    <phoneticPr fontId="1"/>
  </si>
  <si>
    <t>役員２</t>
    <rPh sb="0" eb="2">
      <t>ヤクイン</t>
    </rPh>
    <phoneticPr fontId="1"/>
  </si>
  <si>
    <t>役員３</t>
    <rPh sb="0" eb="2">
      <t>ヤクイン</t>
    </rPh>
    <phoneticPr fontId="1"/>
  </si>
  <si>
    <t>役員４</t>
    <rPh sb="0" eb="2">
      <t>ヤクイン</t>
    </rPh>
    <phoneticPr fontId="1"/>
  </si>
  <si>
    <t>役員５</t>
    <rPh sb="0" eb="2">
      <t>ヤクイン</t>
    </rPh>
    <phoneticPr fontId="1"/>
  </si>
  <si>
    <t>役員６</t>
    <rPh sb="0" eb="2">
      <t>ヤクイン</t>
    </rPh>
    <phoneticPr fontId="1"/>
  </si>
  <si>
    <t>役員７</t>
    <rPh sb="0" eb="2">
      <t>ヤクイン</t>
    </rPh>
    <phoneticPr fontId="1"/>
  </si>
  <si>
    <t>役員８</t>
    <rPh sb="0" eb="2">
      <t>ヤクイン</t>
    </rPh>
    <phoneticPr fontId="1"/>
  </si>
  <si>
    <t>役員９</t>
    <rPh sb="0" eb="2">
      <t>ヤクイン</t>
    </rPh>
    <phoneticPr fontId="1"/>
  </si>
  <si>
    <t>役員10</t>
    <rPh sb="0" eb="2">
      <t>ヤクイン</t>
    </rPh>
    <phoneticPr fontId="1"/>
  </si>
  <si>
    <t>役員11</t>
    <rPh sb="0" eb="2">
      <t>ヤクイン</t>
    </rPh>
    <phoneticPr fontId="1"/>
  </si>
  <si>
    <t>役員12</t>
    <rPh sb="0" eb="2">
      <t>ヤクイン</t>
    </rPh>
    <phoneticPr fontId="1"/>
  </si>
  <si>
    <t>役員13</t>
    <rPh sb="0" eb="2">
      <t>ヤクイン</t>
    </rPh>
    <phoneticPr fontId="1"/>
  </si>
  <si>
    <t>役員14</t>
    <rPh sb="0" eb="2">
      <t>ヤクイン</t>
    </rPh>
    <phoneticPr fontId="1"/>
  </si>
  <si>
    <t>役員15</t>
    <rPh sb="0" eb="2">
      <t>ヤクイン</t>
    </rPh>
    <phoneticPr fontId="1"/>
  </si>
  <si>
    <t>役員16</t>
    <rPh sb="0" eb="2">
      <t>ヤクイン</t>
    </rPh>
    <phoneticPr fontId="1"/>
  </si>
  <si>
    <t>役員17</t>
    <rPh sb="0" eb="2">
      <t>ヤクイン</t>
    </rPh>
    <phoneticPr fontId="1"/>
  </si>
  <si>
    <t>役員18</t>
    <rPh sb="0" eb="2">
      <t>ヤクイン</t>
    </rPh>
    <phoneticPr fontId="1"/>
  </si>
  <si>
    <t>男子選手数</t>
    <rPh sb="0" eb="2">
      <t>ダンシ</t>
    </rPh>
    <rPh sb="2" eb="4">
      <t>センシュ</t>
    </rPh>
    <rPh sb="4" eb="5">
      <t>カズ</t>
    </rPh>
    <phoneticPr fontId="1"/>
  </si>
  <si>
    <t>女子選手数</t>
    <rPh sb="0" eb="2">
      <t>ジョシ</t>
    </rPh>
    <rPh sb="2" eb="4">
      <t>センシュ</t>
    </rPh>
    <rPh sb="4" eb="5">
      <t>カズ</t>
    </rPh>
    <phoneticPr fontId="1"/>
  </si>
  <si>
    <t>合　計</t>
  </si>
  <si>
    <t>校　長　名</t>
  </si>
  <si>
    <t>主　将</t>
    <rPh sb="0" eb="1">
      <t>シュ</t>
    </rPh>
    <rPh sb="2" eb="3">
      <t>ショウ</t>
    </rPh>
    <phoneticPr fontId="1"/>
  </si>
  <si>
    <t>運営(理事･専門部等)</t>
    <rPh sb="0" eb="2">
      <t>ウンエイ</t>
    </rPh>
    <rPh sb="3" eb="5">
      <t>リジ</t>
    </rPh>
    <rPh sb="6" eb="9">
      <t>センモンブ</t>
    </rPh>
    <rPh sb="9" eb="10">
      <t>トウ</t>
    </rPh>
    <phoneticPr fontId="1"/>
  </si>
  <si>
    <t>記録･情報処理</t>
    <rPh sb="0" eb="2">
      <t>キロク</t>
    </rPh>
    <rPh sb="3" eb="5">
      <t>ジョウホウ</t>
    </rPh>
    <rPh sb="5" eb="7">
      <t>ショリ</t>
    </rPh>
    <phoneticPr fontId="1"/>
  </si>
  <si>
    <t>アナウンサー</t>
    <phoneticPr fontId="1"/>
  </si>
  <si>
    <t>誘導</t>
    <rPh sb="0" eb="2">
      <t>ユウドウ</t>
    </rPh>
    <phoneticPr fontId="1"/>
  </si>
  <si>
    <t>写真判定</t>
    <rPh sb="0" eb="2">
      <t>シャシン</t>
    </rPh>
    <rPh sb="2" eb="4">
      <t>ハンテイ</t>
    </rPh>
    <phoneticPr fontId="1"/>
  </si>
  <si>
    <t>スターター･リコーラー</t>
    <phoneticPr fontId="1"/>
  </si>
  <si>
    <t>フィールド審判</t>
    <rPh sb="5" eb="7">
      <t>シンパン</t>
    </rPh>
    <phoneticPr fontId="1"/>
  </si>
  <si>
    <t>フィールド記録</t>
    <rPh sb="5" eb="7">
      <t>キロク</t>
    </rPh>
    <phoneticPr fontId="1"/>
  </si>
  <si>
    <t>用器具</t>
    <rPh sb="0" eb="1">
      <t>ヨウ</t>
    </rPh>
    <rPh sb="1" eb="3">
      <t>キグ</t>
    </rPh>
    <phoneticPr fontId="1"/>
  </si>
  <si>
    <t>表彰</t>
    <rPh sb="0" eb="2">
      <t>ヒョウショウ</t>
    </rPh>
    <phoneticPr fontId="1"/>
  </si>
  <si>
    <t>接待</t>
    <rPh sb="0" eb="2">
      <t>セッタイ</t>
    </rPh>
    <phoneticPr fontId="1"/>
  </si>
  <si>
    <t>楽隊</t>
    <rPh sb="0" eb="2">
      <t>ガクタイ</t>
    </rPh>
    <phoneticPr fontId="1"/>
  </si>
  <si>
    <t>プログラム販売</t>
    <rPh sb="5" eb="7">
      <t>ハンバイ</t>
    </rPh>
    <phoneticPr fontId="1"/>
  </si>
  <si>
    <t>生徒指導</t>
    <rPh sb="0" eb="2">
      <t>セイト</t>
    </rPh>
    <rPh sb="2" eb="4">
      <t>シドウ</t>
    </rPh>
    <phoneticPr fontId="1"/>
  </si>
  <si>
    <t>その他(一任等)</t>
    <rPh sb="2" eb="3">
      <t>タ</t>
    </rPh>
    <rPh sb="4" eb="6">
      <t>イチニン</t>
    </rPh>
    <rPh sb="6" eb="7">
      <t>トウ</t>
    </rPh>
    <phoneticPr fontId="1"/>
  </si>
  <si>
    <t>補助員整理･配置･指導</t>
    <rPh sb="0" eb="3">
      <t>ホジョイン</t>
    </rPh>
    <rPh sb="3" eb="5">
      <t>セイリ</t>
    </rPh>
    <rPh sb="6" eb="8">
      <t>ハイチ</t>
    </rPh>
    <rPh sb="9" eb="11">
      <t>シドウ</t>
    </rPh>
    <phoneticPr fontId="1"/>
  </si>
  <si>
    <t>トラック出発</t>
    <rPh sb="4" eb="6">
      <t>シュッパツ</t>
    </rPh>
    <phoneticPr fontId="1"/>
  </si>
  <si>
    <t>トラック決勝</t>
    <rPh sb="4" eb="6">
      <t>ケッショウ</t>
    </rPh>
    <phoneticPr fontId="1"/>
  </si>
  <si>
    <t>トラック計時</t>
    <rPh sb="4" eb="6">
      <t>ケイジ</t>
    </rPh>
    <phoneticPr fontId="1"/>
  </si>
  <si>
    <t>トラック計時記録</t>
    <rPh sb="4" eb="6">
      <t>ケイジ</t>
    </rPh>
    <rPh sb="6" eb="8">
      <t>キロク</t>
    </rPh>
    <phoneticPr fontId="1"/>
  </si>
  <si>
    <t>トラック監察</t>
    <rPh sb="4" eb="6">
      <t>カンサツ</t>
    </rPh>
    <phoneticPr fontId="1"/>
  </si>
  <si>
    <t>競技者(受付･呼出･腰番配布)</t>
    <rPh sb="0" eb="3">
      <t>キョウギシャ</t>
    </rPh>
    <rPh sb="4" eb="6">
      <t>ウケツケ</t>
    </rPh>
    <rPh sb="7" eb="9">
      <t>ヨビダシ</t>
    </rPh>
    <rPh sb="10" eb="11">
      <t>コシ</t>
    </rPh>
    <rPh sb="11" eb="12">
      <t>バン</t>
    </rPh>
    <rPh sb="12" eb="14">
      <t>ハイフ</t>
    </rPh>
    <phoneticPr fontId="1"/>
  </si>
  <si>
    <t>決勝整理･腰番回収</t>
    <rPh sb="0" eb="2">
      <t>ケッショウ</t>
    </rPh>
    <rPh sb="2" eb="4">
      <t>セイリ</t>
    </rPh>
    <rPh sb="5" eb="6">
      <t>コシ</t>
    </rPh>
    <rPh sb="6" eb="7">
      <t>バン</t>
    </rPh>
    <rPh sb="7" eb="9">
      <t>カイシュウ</t>
    </rPh>
    <phoneticPr fontId="1"/>
  </si>
  <si>
    <t>トラック周回記録</t>
    <rPh sb="4" eb="6">
      <t>シュウカイ</t>
    </rPh>
    <rPh sb="6" eb="8">
      <t>キロク</t>
    </rPh>
    <phoneticPr fontId="1"/>
  </si>
  <si>
    <t>新垣　博文</t>
    <rPh sb="0" eb="2">
      <t>シンガキ</t>
    </rPh>
    <rPh sb="3" eb="5">
      <t>ヒロフミ</t>
    </rPh>
    <phoneticPr fontId="1"/>
  </si>
  <si>
    <t>金城　寛哉</t>
    <rPh sb="0" eb="2">
      <t>キンジョウ</t>
    </rPh>
    <rPh sb="3" eb="5">
      <t>ヒロヤ</t>
    </rPh>
    <phoneticPr fontId="9"/>
  </si>
  <si>
    <t>安慶田　正人</t>
    <rPh sb="0" eb="3">
      <t>アゲダ</t>
    </rPh>
    <rPh sb="4" eb="6">
      <t>マサト</t>
    </rPh>
    <phoneticPr fontId="9"/>
  </si>
  <si>
    <t>新里　勲</t>
    <rPh sb="0" eb="2">
      <t>シンザト</t>
    </rPh>
    <rPh sb="3" eb="4">
      <t>イサオ</t>
    </rPh>
    <phoneticPr fontId="1"/>
  </si>
  <si>
    <t>久高　利美子</t>
    <rPh sb="0" eb="2">
      <t>クダカ</t>
    </rPh>
    <rPh sb="3" eb="4">
      <t>リ</t>
    </rPh>
    <rPh sb="4" eb="6">
      <t>ミコ</t>
    </rPh>
    <phoneticPr fontId="1"/>
  </si>
  <si>
    <t>前大会</t>
    <rPh sb="0" eb="3">
      <t>ゼンタイカイ</t>
    </rPh>
    <phoneticPr fontId="1"/>
  </si>
  <si>
    <t>第46回　国頭地区中学校陸上競技大会 申込書</t>
    <rPh sb="0" eb="1">
      <t>ダイ</t>
    </rPh>
    <rPh sb="3" eb="4">
      <t>カイ</t>
    </rPh>
    <rPh sb="5" eb="7">
      <t>クニガミ</t>
    </rPh>
    <rPh sb="7" eb="9">
      <t>チク</t>
    </rPh>
    <rPh sb="9" eb="12">
      <t>チュウガッコウ</t>
    </rPh>
    <rPh sb="12" eb="14">
      <t>リクジョウ</t>
    </rPh>
    <rPh sb="14" eb="16">
      <t>キョウギ</t>
    </rPh>
    <rPh sb="16" eb="18">
      <t>タイカイ</t>
    </rPh>
    <rPh sb="19" eb="21">
      <t>モウシコミ</t>
    </rPh>
    <rPh sb="21" eb="22">
      <t>ショ</t>
    </rPh>
    <phoneticPr fontId="2"/>
  </si>
  <si>
    <t>第46回　国頭地区中学校陸上競技大会</t>
    <rPh sb="0" eb="1">
      <t>ダイ</t>
    </rPh>
    <rPh sb="3" eb="4">
      <t>カイ</t>
    </rPh>
    <rPh sb="5" eb="7">
      <t>クニガミ</t>
    </rPh>
    <rPh sb="7" eb="9">
      <t>チク</t>
    </rPh>
    <rPh sb="9" eb="12">
      <t>チュウガッコウ</t>
    </rPh>
    <rPh sb="12" eb="14">
      <t>リクジョウ</t>
    </rPh>
    <rPh sb="14" eb="16">
      <t>キョウギ</t>
    </rPh>
    <rPh sb="16" eb="18">
      <t>タイカイ</t>
    </rPh>
    <phoneticPr fontId="1"/>
  </si>
  <si>
    <t>大城　正章</t>
    <rPh sb="0" eb="2">
      <t>オオシロ</t>
    </rPh>
    <rPh sb="3" eb="5">
      <t>マサアキ</t>
    </rPh>
    <phoneticPr fontId="9"/>
  </si>
  <si>
    <t>具志堅　仁一</t>
    <rPh sb="0" eb="3">
      <t>グシケン</t>
    </rPh>
    <rPh sb="4" eb="6">
      <t>ジンイチ</t>
    </rPh>
    <phoneticPr fontId="9"/>
  </si>
  <si>
    <t>伊波　和子</t>
    <rPh sb="0" eb="2">
      <t>イハ</t>
    </rPh>
    <rPh sb="3" eb="5">
      <t>カズコ</t>
    </rPh>
    <phoneticPr fontId="1"/>
  </si>
  <si>
    <t>令和元年９月○日</t>
    <rPh sb="0" eb="2">
      <t>レイワ</t>
    </rPh>
    <rPh sb="2" eb="4">
      <t>ガンネン</t>
    </rPh>
    <rPh sb="3" eb="4">
      <t>ネン</t>
    </rPh>
    <rPh sb="5" eb="6">
      <t>ガツ</t>
    </rPh>
    <rPh sb="7" eb="8">
      <t>ニチ</t>
    </rPh>
    <phoneticPr fontId="1"/>
  </si>
  <si>
    <r>
      <t xml:space="preserve">必要役員数
</t>
    </r>
    <r>
      <rPr>
        <sz val="8"/>
        <color theme="1"/>
        <rFont val="ＭＳ 明朝"/>
        <family val="1"/>
        <charset val="128"/>
      </rPr>
      <t>(地区中体連理事を含む人数です)</t>
    </r>
    <rPh sb="0" eb="2">
      <t>ヒツヨウ</t>
    </rPh>
    <rPh sb="2" eb="5">
      <t>ヤクインスウ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</si>
</sst>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　&quot;&quot;人&quot;"/>
  </numFmts>
  <fonts count="41">
    <font>
      <sz val="11"/>
      <color theme="1"/>
      <name val="ＭＳ 明朝"/>
      <family val="1"/>
      <charset val="128"/>
    </font>
    <font>
      <sz val="6"/>
      <name val="ＭＳ 明朝"/>
      <family val="1"/>
      <charset val="128"/>
    </font>
    <font>
      <sz val="6"/>
      <name val="ＭＳ Ｐゴシック"/>
      <family val="3"/>
      <charset val="128"/>
    </font>
    <font>
      <sz val="6"/>
      <name val="ＭＳ 明朝"/>
      <family val="1"/>
      <charset val="128"/>
    </font>
    <font>
      <sz val="11"/>
      <name val="ＭＳ 明朝"/>
      <family val="1"/>
      <charset val="128"/>
    </font>
    <font>
      <sz val="12"/>
      <name val="ＭＳ 明朝"/>
      <family val="1"/>
      <charset val="128"/>
    </font>
    <font>
      <sz val="10"/>
      <name val="ＭＳ 明朝"/>
      <family val="1"/>
      <charset val="128"/>
    </font>
    <font>
      <sz val="12"/>
      <color indexed="22"/>
      <name val="ＭＳ 明朝"/>
      <family val="1"/>
      <charset val="128"/>
    </font>
    <font>
      <sz val="14"/>
      <name val="ＭＳ 明朝"/>
      <family val="1"/>
      <charset val="128"/>
    </font>
    <font>
      <sz val="6"/>
      <name val="ＭＳ Ｐ明朝"/>
      <family val="1"/>
      <charset val="128"/>
    </font>
    <font>
      <sz val="11"/>
      <name val="明朝"/>
      <family val="1"/>
      <charset val="128"/>
    </font>
    <font>
      <b/>
      <sz val="14"/>
      <name val="ＭＳ 明朝"/>
      <family val="1"/>
      <charset val="128"/>
    </font>
    <font>
      <u/>
      <sz val="10"/>
      <name val="ＭＳ 明朝"/>
      <family val="1"/>
      <charset val="128"/>
    </font>
    <font>
      <b/>
      <sz val="12"/>
      <name val="ＭＳ 明朝"/>
      <family val="1"/>
      <charset val="128"/>
    </font>
    <font>
      <b/>
      <sz val="9"/>
      <color indexed="81"/>
      <name val="ＭＳ Ｐゴシック"/>
      <family val="3"/>
      <charset val="128"/>
    </font>
    <font>
      <b/>
      <sz val="11"/>
      <color indexed="81"/>
      <name val="ＭＳ Ｐゴシック"/>
      <family val="3"/>
      <charset val="128"/>
    </font>
    <font>
      <sz val="13"/>
      <name val="ＭＳ 明朝"/>
      <family val="1"/>
      <charset val="128"/>
    </font>
    <font>
      <sz val="10"/>
      <color indexed="8"/>
      <name val="ＭＳ 明朝"/>
      <family val="1"/>
      <charset val="128"/>
    </font>
    <font>
      <sz val="9"/>
      <color indexed="81"/>
      <name val="ＭＳ Ｐゴシック"/>
      <family val="3"/>
      <charset val="128"/>
    </font>
    <font>
      <b/>
      <sz val="11"/>
      <color theme="1"/>
      <name val="ＭＳ 明朝"/>
      <family val="1"/>
      <charset val="128"/>
    </font>
    <font>
      <sz val="14"/>
      <color rgb="FFFFFF00"/>
      <name val="ＭＳ 明朝"/>
      <family val="1"/>
      <charset val="128"/>
    </font>
    <font>
      <b/>
      <sz val="12"/>
      <color rgb="FFFFFF00"/>
      <name val="ＭＳ ゴシック"/>
      <family val="3"/>
      <charset val="128"/>
    </font>
    <font>
      <b/>
      <sz val="12"/>
      <color theme="1"/>
      <name val="ＭＳ 明朝"/>
      <family val="1"/>
      <charset val="128"/>
    </font>
    <font>
      <sz val="16"/>
      <color theme="1"/>
      <name val="ＭＳ 明朝"/>
      <family val="1"/>
      <charset val="128"/>
    </font>
    <font>
      <sz val="10"/>
      <color theme="1"/>
      <name val="ＭＳ 明朝"/>
      <family val="1"/>
      <charset val="128"/>
    </font>
    <font>
      <sz val="14"/>
      <color theme="1"/>
      <name val="ＭＳ 明朝"/>
      <family val="1"/>
      <charset val="128"/>
    </font>
    <font>
      <sz val="18"/>
      <color theme="1"/>
      <name val="ＭＳ 明朝"/>
      <family val="1"/>
      <charset val="128"/>
    </font>
    <font>
      <sz val="12"/>
      <color theme="1"/>
      <name val="ＭＳ 明朝"/>
      <family val="1"/>
      <charset val="128"/>
    </font>
    <font>
      <b/>
      <sz val="14"/>
      <color rgb="FFFFFF00"/>
      <name val="ＭＳ ゴシック"/>
      <family val="3"/>
      <charset val="128"/>
    </font>
    <font>
      <b/>
      <sz val="36"/>
      <color theme="1"/>
      <name val="ＭＳ ゴシック"/>
      <family val="3"/>
      <charset val="128"/>
    </font>
    <font>
      <b/>
      <sz val="10.5"/>
      <color theme="1"/>
      <name val="ＭＳ 明朝"/>
      <family val="1"/>
      <charset val="128"/>
    </font>
    <font>
      <b/>
      <sz val="10"/>
      <color theme="1"/>
      <name val="ＭＳ 明朝"/>
      <family val="1"/>
      <charset val="128"/>
    </font>
    <font>
      <sz val="26"/>
      <color theme="1"/>
      <name val="ＭＳ 明朝"/>
      <family val="1"/>
      <charset val="128"/>
    </font>
    <font>
      <sz val="20"/>
      <color theme="1"/>
      <name val="ＭＳ 明朝"/>
      <family val="1"/>
      <charset val="128"/>
    </font>
    <font>
      <sz val="22"/>
      <color theme="1"/>
      <name val="ＭＳ 明朝"/>
      <family val="1"/>
      <charset val="128"/>
    </font>
    <font>
      <b/>
      <u/>
      <sz val="11"/>
      <name val="ＭＳ 明朝"/>
      <family val="1"/>
      <charset val="128"/>
    </font>
    <font>
      <sz val="9"/>
      <color theme="1"/>
      <name val="ＭＳ 明朝"/>
      <family val="1"/>
      <charset val="128"/>
    </font>
    <font>
      <b/>
      <u/>
      <sz val="10"/>
      <color indexed="8"/>
      <name val="ＭＳ 明朝"/>
      <family val="1"/>
      <charset val="128"/>
    </font>
    <font>
      <sz val="28"/>
      <color theme="1"/>
      <name val="ＭＳ 明朝"/>
      <family val="1"/>
      <charset val="128"/>
    </font>
    <font>
      <sz val="16"/>
      <name val="ＭＳ 明朝"/>
      <family val="1"/>
      <charset val="128"/>
    </font>
    <font>
      <sz val="8"/>
      <color theme="1"/>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68">
    <border>
      <left/>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hair">
        <color indexed="64"/>
      </left>
      <right style="hair">
        <color indexed="64"/>
      </right>
      <top style="hair">
        <color indexed="64"/>
      </top>
      <bottom style="hair">
        <color indexed="64"/>
      </bottom>
      <diagonal style="hair">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diagonalDown="1">
      <left style="thin">
        <color indexed="64"/>
      </left>
      <right style="thin">
        <color indexed="64"/>
      </right>
      <top style="hair">
        <color indexed="64"/>
      </top>
      <bottom style="thin">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right style="hair">
        <color indexed="64"/>
      </right>
      <top/>
      <bottom/>
      <diagonal/>
    </border>
  </borders>
  <cellStyleXfs count="3">
    <xf numFmtId="0" fontId="0" fillId="0" borderId="0">
      <alignment vertical="center"/>
    </xf>
    <xf numFmtId="0" fontId="10" fillId="0" borderId="0"/>
    <xf numFmtId="0" fontId="10" fillId="0" borderId="0"/>
  </cellStyleXfs>
  <cellXfs count="249">
    <xf numFmtId="0" fontId="0" fillId="0" borderId="0" xfId="0">
      <alignment vertical="center"/>
    </xf>
    <xf numFmtId="0" fontId="5" fillId="0" borderId="0" xfId="0" applyFont="1" applyFill="1" applyAlignment="1"/>
    <xf numFmtId="0" fontId="4" fillId="0" borderId="1" xfId="0" applyFont="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7" fillId="0" borderId="0" xfId="0" applyFont="1" applyAlignment="1"/>
    <xf numFmtId="0" fontId="6" fillId="0" borderId="19"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4" fillId="0" borderId="0" xfId="0" applyFont="1" applyBorder="1" applyAlignment="1">
      <alignment horizontal="center"/>
    </xf>
    <xf numFmtId="176" fontId="8" fillId="0" borderId="0" xfId="0" applyNumberFormat="1" applyFont="1" applyBorder="1" applyAlignment="1" applyProtection="1">
      <protection locked="0"/>
    </xf>
    <xf numFmtId="0" fontId="0" fillId="0" borderId="0" xfId="0" applyFont="1" applyAlignment="1"/>
    <xf numFmtId="0" fontId="0" fillId="0" borderId="0" xfId="0" applyFont="1" applyAlignment="1">
      <alignment horizontal="center"/>
    </xf>
    <xf numFmtId="0" fontId="12" fillId="0" borderId="0" xfId="0" applyFont="1" applyBorder="1" applyAlignment="1"/>
    <xf numFmtId="0" fontId="0" fillId="0" borderId="0" xfId="0" applyFont="1" applyBorder="1" applyAlignment="1"/>
    <xf numFmtId="0" fontId="13" fillId="0" borderId="0" xfId="0" applyFont="1" applyBorder="1" applyAlignment="1"/>
    <xf numFmtId="0" fontId="0" fillId="0" borderId="22" xfId="0" applyFont="1" applyBorder="1" applyAlignment="1"/>
    <xf numFmtId="0" fontId="0" fillId="0" borderId="0" xfId="0" applyFont="1" applyFill="1" applyAlignment="1">
      <alignment horizontal="center"/>
    </xf>
    <xf numFmtId="0" fontId="0" fillId="0" borderId="0" xfId="0" applyFont="1" applyFill="1" applyAlignment="1"/>
    <xf numFmtId="0" fontId="6" fillId="2" borderId="3" xfId="0" applyFont="1" applyFill="1" applyBorder="1" applyAlignment="1" applyProtection="1">
      <alignment horizontal="center" vertical="center" shrinkToFit="1"/>
      <protection locked="0"/>
    </xf>
    <xf numFmtId="0" fontId="6" fillId="0" borderId="1" xfId="0" applyFont="1" applyBorder="1" applyAlignment="1">
      <alignment vertical="center"/>
    </xf>
    <xf numFmtId="0" fontId="6" fillId="2" borderId="8"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0" borderId="0" xfId="0" applyFont="1" applyBorder="1" applyAlignment="1">
      <alignment vertical="center"/>
    </xf>
    <xf numFmtId="0" fontId="6" fillId="0" borderId="0" xfId="0" applyFont="1" applyBorder="1" applyAlignment="1"/>
    <xf numFmtId="0" fontId="6"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left"/>
    </xf>
    <xf numFmtId="0" fontId="0" fillId="0" borderId="0" xfId="0" applyFont="1" applyBorder="1" applyAlignment="1">
      <alignment horizontal="left"/>
    </xf>
    <xf numFmtId="0" fontId="5" fillId="0" borderId="0" xfId="2" applyFont="1" applyBorder="1" applyAlignment="1">
      <alignment horizontal="left"/>
    </xf>
    <xf numFmtId="0" fontId="5" fillId="0" borderId="0" xfId="1" applyFont="1" applyBorder="1" applyAlignment="1">
      <alignment shrinkToFit="1"/>
    </xf>
    <xf numFmtId="0" fontId="0" fillId="0" borderId="0" xfId="0" applyFont="1">
      <alignment vertical="center"/>
    </xf>
    <xf numFmtId="0" fontId="0" fillId="0" borderId="0" xfId="0" applyFont="1" applyFill="1" applyBorder="1" applyAlignment="1"/>
    <xf numFmtId="0" fontId="0" fillId="0" borderId="0" xfId="0" applyFont="1" applyAlignment="1">
      <alignment shrinkToFit="1"/>
    </xf>
    <xf numFmtId="0" fontId="4" fillId="0" borderId="0" xfId="0" applyFont="1" applyFill="1" applyBorder="1" applyAlignment="1">
      <alignment shrinkToFit="1"/>
    </xf>
    <xf numFmtId="0" fontId="0" fillId="3" borderId="0" xfId="0" applyFont="1" applyFill="1" applyAlignment="1">
      <alignment shrinkToFit="1"/>
    </xf>
    <xf numFmtId="0" fontId="0" fillId="4" borderId="0" xfId="0" applyFont="1" applyFill="1" applyAlignment="1">
      <alignment shrinkToFit="1"/>
    </xf>
    <xf numFmtId="0" fontId="4" fillId="4" borderId="0" xfId="0" applyFont="1" applyFill="1" applyBorder="1" applyAlignment="1">
      <alignment shrinkToFit="1"/>
    </xf>
    <xf numFmtId="0" fontId="0" fillId="0" borderId="25" xfId="0" applyFont="1" applyBorder="1" applyAlignment="1">
      <alignment horizontal="right" vertical="center"/>
    </xf>
    <xf numFmtId="0" fontId="0" fillId="0" borderId="26" xfId="0" applyFont="1" applyBorder="1" applyAlignment="1">
      <alignment vertical="center"/>
    </xf>
    <xf numFmtId="0" fontId="0" fillId="0" borderId="26" xfId="0" applyFont="1" applyBorder="1" applyAlignment="1">
      <alignment horizontal="right" vertical="center"/>
    </xf>
    <xf numFmtId="0" fontId="0" fillId="0" borderId="27" xfId="0" applyFont="1" applyFill="1" applyBorder="1" applyAlignment="1">
      <alignment vertical="center"/>
    </xf>
    <xf numFmtId="0" fontId="0" fillId="0" borderId="0" xfId="0" applyFont="1" applyBorder="1" applyAlignment="1">
      <alignment vertical="center"/>
    </xf>
    <xf numFmtId="0" fontId="0" fillId="0" borderId="25" xfId="0" applyFont="1" applyFill="1" applyBorder="1" applyAlignment="1">
      <alignment horizontal="right" vertical="center"/>
    </xf>
    <xf numFmtId="0" fontId="0" fillId="0" borderId="27" xfId="0" applyFont="1" applyBorder="1" applyAlignment="1">
      <alignment vertical="center"/>
    </xf>
    <xf numFmtId="0" fontId="4" fillId="0" borderId="0" xfId="2" applyFont="1" applyBorder="1" applyAlignment="1">
      <alignment horizontal="left"/>
    </xf>
    <xf numFmtId="0" fontId="20" fillId="0" borderId="1" xfId="0" applyFont="1" applyBorder="1" applyAlignment="1">
      <alignment horizontal="center"/>
    </xf>
    <xf numFmtId="0" fontId="20" fillId="5" borderId="1" xfId="0" applyFont="1" applyFill="1" applyBorder="1" applyAlignment="1">
      <alignment horizontal="center"/>
    </xf>
    <xf numFmtId="0" fontId="16" fillId="0" borderId="0" xfId="0" applyFont="1" applyAlignment="1"/>
    <xf numFmtId="0" fontId="0" fillId="0" borderId="0" xfId="0" applyFont="1" applyAlignment="1">
      <alignment horizontal="right"/>
    </xf>
    <xf numFmtId="0" fontId="16" fillId="0" borderId="0" xfId="0" applyFont="1" applyAlignment="1">
      <alignment vertical="center"/>
    </xf>
    <xf numFmtId="0" fontId="21" fillId="0" borderId="0" xfId="0" applyFont="1" applyAlignment="1"/>
    <xf numFmtId="0" fontId="21" fillId="0" borderId="0" xfId="0" applyFont="1" applyBorder="1" applyAlignment="1"/>
    <xf numFmtId="0" fontId="19" fillId="0" borderId="0" xfId="0" applyFont="1" applyAlignment="1">
      <alignment vertical="center"/>
    </xf>
    <xf numFmtId="0" fontId="6" fillId="0" borderId="29" xfId="0" applyFont="1" applyBorder="1" applyAlignment="1">
      <alignment vertical="center"/>
    </xf>
    <xf numFmtId="0" fontId="20" fillId="0" borderId="29" xfId="0" applyFont="1" applyBorder="1" applyAlignment="1">
      <alignment horizontal="center"/>
    </xf>
    <xf numFmtId="0" fontId="22" fillId="0" borderId="0" xfId="0" applyFont="1" applyAlignment="1"/>
    <xf numFmtId="0" fontId="27" fillId="0" borderId="1" xfId="0" applyFont="1" applyBorder="1" applyAlignment="1">
      <alignment horizontal="center" vertical="center"/>
    </xf>
    <xf numFmtId="0" fontId="0" fillId="5" borderId="0" xfId="0" applyFill="1">
      <alignment vertical="center"/>
    </xf>
    <xf numFmtId="0" fontId="0" fillId="6" borderId="0" xfId="0" applyFont="1" applyFill="1" applyAlignment="1">
      <alignment shrinkToFit="1"/>
    </xf>
    <xf numFmtId="0" fontId="25" fillId="0" borderId="0" xfId="0" applyFont="1" applyBorder="1" applyAlignment="1">
      <alignment horizontal="right" vertical="center" shrinkToFit="1"/>
    </xf>
    <xf numFmtId="0" fontId="8" fillId="0" borderId="0" xfId="0" applyFont="1" applyBorder="1" applyAlignment="1">
      <alignment vertical="center" shrinkToFit="1"/>
    </xf>
    <xf numFmtId="0" fontId="23" fillId="0" borderId="0" xfId="0" applyFont="1" applyAlignment="1">
      <alignment horizontal="center" vertical="center"/>
    </xf>
    <xf numFmtId="177" fontId="0" fillId="0" borderId="0" xfId="0" applyNumberFormat="1">
      <alignment vertical="center"/>
    </xf>
    <xf numFmtId="0" fontId="24" fillId="0" borderId="0" xfId="0" applyFont="1" applyBorder="1" applyAlignment="1">
      <alignment horizontal="center" vertical="center"/>
    </xf>
    <xf numFmtId="0" fontId="0" fillId="0" borderId="0" xfId="0" applyFont="1" applyAlignment="1">
      <alignment horizontal="right" vertical="center"/>
    </xf>
    <xf numFmtId="0" fontId="0" fillId="0" borderId="0" xfId="0" applyAlignment="1">
      <alignment horizontal="right" vertical="center"/>
    </xf>
    <xf numFmtId="0" fontId="6" fillId="5" borderId="2" xfId="0" applyNumberFormat="1"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6" fillId="5" borderId="12"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24" xfId="0" applyNumberFormat="1" applyFont="1" applyFill="1" applyBorder="1" applyAlignment="1" applyProtection="1">
      <alignment horizontal="center" vertical="center" shrinkToFit="1"/>
      <protection locked="0"/>
    </xf>
    <xf numFmtId="0" fontId="6" fillId="5" borderId="12" xfId="0" applyNumberFormat="1" applyFont="1" applyFill="1" applyBorder="1" applyAlignment="1" applyProtection="1">
      <alignment horizontal="center" vertical="center" shrinkToFit="1"/>
      <protection locked="0"/>
    </xf>
    <xf numFmtId="0" fontId="6" fillId="5" borderId="19" xfId="0" applyNumberFormat="1" applyFont="1" applyFill="1" applyBorder="1" applyAlignment="1" applyProtection="1">
      <alignment horizontal="center" vertical="center" shrinkToFit="1"/>
      <protection locked="0"/>
    </xf>
    <xf numFmtId="0" fontId="6" fillId="5" borderId="7" xfId="0" applyNumberFormat="1" applyFont="1" applyFill="1" applyBorder="1" applyAlignment="1" applyProtection="1">
      <alignment horizontal="center" vertical="center" shrinkToFit="1"/>
      <protection locked="0"/>
    </xf>
    <xf numFmtId="0" fontId="6" fillId="5" borderId="19" xfId="0" applyFont="1" applyFill="1" applyBorder="1" applyAlignment="1" applyProtection="1">
      <alignment horizontal="center" vertical="center" shrinkToFit="1"/>
      <protection locked="0"/>
    </xf>
    <xf numFmtId="0" fontId="0" fillId="0" borderId="0" xfId="0" applyFont="1" applyBorder="1">
      <alignment vertical="center"/>
    </xf>
    <xf numFmtId="0" fontId="24" fillId="0" borderId="37" xfId="0" applyFont="1" applyBorder="1" applyAlignment="1">
      <alignment horizontal="center" vertical="center"/>
    </xf>
    <xf numFmtId="0" fontId="0" fillId="0" borderId="14" xfId="0" applyFont="1" applyBorder="1" applyAlignment="1" applyProtection="1">
      <alignment horizontal="center" vertical="center"/>
    </xf>
    <xf numFmtId="0" fontId="32" fillId="0" borderId="39" xfId="0" applyFont="1" applyBorder="1" applyAlignment="1" applyProtection="1">
      <alignment horizontal="center" vertical="center"/>
    </xf>
    <xf numFmtId="0" fontId="6" fillId="0" borderId="6" xfId="0" applyFont="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2" borderId="11" xfId="0" applyFont="1" applyFill="1" applyBorder="1" applyAlignment="1" applyProtection="1">
      <alignment horizontal="center" vertical="center" shrinkToFit="1"/>
    </xf>
    <xf numFmtId="0" fontId="6" fillId="0" borderId="16" xfId="0" applyFont="1" applyBorder="1" applyAlignment="1" applyProtection="1">
      <alignment horizontal="center" vertical="center" shrinkToFit="1"/>
    </xf>
    <xf numFmtId="0" fontId="6" fillId="2" borderId="16" xfId="0" applyFont="1" applyFill="1" applyBorder="1" applyAlignment="1" applyProtection="1">
      <alignment horizontal="center" vertical="center" shrinkToFit="1"/>
    </xf>
    <xf numFmtId="0" fontId="6" fillId="2" borderId="17" xfId="0" applyFont="1" applyFill="1" applyBorder="1" applyAlignment="1" applyProtection="1">
      <alignment horizontal="center" vertical="center" shrinkToFit="1"/>
    </xf>
    <xf numFmtId="0" fontId="6" fillId="0" borderId="17" xfId="0" applyFont="1" applyBorder="1" applyAlignment="1" applyProtection="1">
      <alignment horizontal="center" vertical="center" shrinkToFit="1"/>
    </xf>
    <xf numFmtId="0" fontId="6" fillId="2" borderId="9" xfId="0" applyFont="1" applyFill="1" applyBorder="1" applyAlignment="1" applyProtection="1">
      <alignment horizontal="right" vertical="center" shrinkToFit="1"/>
      <protection locked="0"/>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5" borderId="9"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6" fillId="0" borderId="54" xfId="0" applyFont="1" applyBorder="1" applyAlignment="1" applyProtection="1">
      <alignment horizontal="center" vertical="center" shrinkToFit="1"/>
    </xf>
    <xf numFmtId="0" fontId="6" fillId="0" borderId="55"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58" xfId="0" applyFont="1" applyBorder="1" applyAlignment="1" applyProtection="1">
      <alignment horizontal="center" vertical="center" shrinkToFit="1"/>
      <protection locked="0"/>
    </xf>
    <xf numFmtId="0" fontId="6" fillId="2" borderId="54" xfId="0" applyFont="1" applyFill="1" applyBorder="1" applyAlignment="1" applyProtection="1">
      <alignment horizontal="center" vertical="center" shrinkToFit="1"/>
      <protection locked="0"/>
    </xf>
    <xf numFmtId="0" fontId="6" fillId="5" borderId="55" xfId="0" applyNumberFormat="1" applyFont="1" applyFill="1" applyBorder="1" applyAlignment="1" applyProtection="1">
      <alignment horizontal="center" vertical="center" shrinkToFit="1"/>
      <protection locked="0"/>
    </xf>
    <xf numFmtId="0" fontId="6" fillId="2" borderId="56" xfId="0" applyFont="1" applyFill="1" applyBorder="1" applyAlignment="1" applyProtection="1">
      <alignment horizontal="center" vertical="center" shrinkToFit="1"/>
      <protection locked="0"/>
    </xf>
    <xf numFmtId="0" fontId="6" fillId="2" borderId="57" xfId="0" applyFont="1" applyFill="1" applyBorder="1" applyAlignment="1" applyProtection="1">
      <alignment horizontal="center" vertical="center" shrinkToFit="1"/>
      <protection locked="0"/>
    </xf>
    <xf numFmtId="0" fontId="6" fillId="2" borderId="54" xfId="0" applyFont="1" applyFill="1" applyBorder="1" applyAlignment="1" applyProtection="1">
      <alignment horizontal="center" vertical="center" shrinkToFit="1"/>
    </xf>
    <xf numFmtId="0" fontId="27" fillId="0" borderId="4" xfId="0" applyFont="1" applyBorder="1" applyAlignment="1">
      <alignment horizontal="center" vertical="center"/>
    </xf>
    <xf numFmtId="0" fontId="23" fillId="0" borderId="0" xfId="0" applyFont="1" applyAlignment="1">
      <alignment horizontal="center" vertical="center"/>
    </xf>
    <xf numFmtId="0" fontId="27" fillId="0" borderId="9" xfId="0" applyFont="1" applyBorder="1" applyAlignment="1">
      <alignment horizontal="center" vertical="center"/>
    </xf>
    <xf numFmtId="0" fontId="27" fillId="0" borderId="66" xfId="0" applyFont="1" applyBorder="1" applyAlignment="1">
      <alignment horizontal="center" vertical="center"/>
    </xf>
    <xf numFmtId="0" fontId="27" fillId="0" borderId="65" xfId="0" applyFont="1" applyBorder="1" applyAlignment="1">
      <alignment horizontal="center" vertical="center"/>
    </xf>
    <xf numFmtId="0" fontId="27" fillId="0" borderId="1" xfId="0" applyFont="1" applyBorder="1" applyAlignment="1">
      <alignment horizontal="center" vertical="center" shrinkToFit="1"/>
    </xf>
    <xf numFmtId="176" fontId="8" fillId="0" borderId="0" xfId="0" applyNumberFormat="1" applyFont="1" applyBorder="1" applyAlignment="1" applyProtection="1">
      <alignment horizontal="center" vertical="center"/>
      <protection locked="0"/>
    </xf>
    <xf numFmtId="0" fontId="25" fillId="0" borderId="0" xfId="0" applyFont="1" applyAlignment="1">
      <alignment horizontal="right" vertical="center" shrinkToFit="1"/>
    </xf>
    <xf numFmtId="0" fontId="38" fillId="0" borderId="9" xfId="0" applyFont="1" applyBorder="1" applyAlignment="1">
      <alignment horizontal="center" vertical="center"/>
    </xf>
    <xf numFmtId="0" fontId="38" fillId="0" borderId="8" xfId="0" applyFont="1" applyBorder="1" applyAlignment="1">
      <alignment horizontal="center" vertical="center"/>
    </xf>
    <xf numFmtId="0" fontId="4" fillId="2" borderId="28"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0" fillId="0" borderId="9" xfId="0" applyFont="1" applyBorder="1" applyAlignment="1" applyProtection="1">
      <alignment horizontal="center" vertical="center" shrinkToFit="1"/>
    </xf>
    <xf numFmtId="0" fontId="0" fillId="0" borderId="41" xfId="0" applyFont="1" applyBorder="1" applyAlignment="1" applyProtection="1">
      <alignment horizontal="center" vertical="center" shrinkToFit="1"/>
    </xf>
    <xf numFmtId="0" fontId="0" fillId="0" borderId="41" xfId="0" applyFont="1" applyBorder="1" applyAlignment="1" applyProtection="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4" xfId="0" applyFont="1" applyBorder="1" applyAlignment="1" applyProtection="1">
      <alignment horizontal="center" vertical="center"/>
    </xf>
    <xf numFmtId="0" fontId="23" fillId="0" borderId="41" xfId="0" applyFont="1" applyBorder="1" applyAlignment="1" applyProtection="1">
      <alignment horizontal="center" vertical="center"/>
    </xf>
    <xf numFmtId="0" fontId="23" fillId="0" borderId="1" xfId="0" applyFont="1" applyBorder="1" applyAlignment="1">
      <alignment horizontal="center" vertical="center"/>
    </xf>
    <xf numFmtId="0" fontId="33" fillId="0" borderId="42" xfId="0" applyFont="1" applyBorder="1" applyAlignment="1">
      <alignment horizontal="center" vertical="center"/>
    </xf>
    <xf numFmtId="0" fontId="33" fillId="0" borderId="13" xfId="0" applyFont="1" applyBorder="1" applyAlignment="1">
      <alignment horizontal="center" vertical="center"/>
    </xf>
    <xf numFmtId="0" fontId="27" fillId="0" borderId="1" xfId="0" applyFont="1" applyBorder="1" applyAlignment="1" applyProtection="1">
      <alignment horizontal="center" vertical="center"/>
    </xf>
    <xf numFmtId="0" fontId="27" fillId="0" borderId="3" xfId="0" applyFont="1" applyBorder="1" applyAlignment="1" applyProtection="1">
      <alignment horizontal="center" vertical="center"/>
    </xf>
    <xf numFmtId="0" fontId="39" fillId="0" borderId="1" xfId="0" applyFont="1" applyBorder="1" applyAlignment="1" applyProtection="1">
      <alignment horizontal="center" vertical="center" wrapText="1" shrinkToFit="1"/>
    </xf>
    <xf numFmtId="0" fontId="39" fillId="0" borderId="3" xfId="0" applyFont="1" applyBorder="1" applyAlignment="1" applyProtection="1">
      <alignment horizontal="center" vertical="center" wrapText="1" shrinkToFit="1"/>
    </xf>
    <xf numFmtId="0" fontId="23" fillId="0" borderId="41" xfId="0" applyFont="1" applyBorder="1" applyAlignment="1" applyProtection="1">
      <alignment horizontal="center" vertical="center" shrinkToFit="1"/>
    </xf>
    <xf numFmtId="0" fontId="23" fillId="0" borderId="8" xfId="0" applyFont="1" applyBorder="1" applyAlignment="1" applyProtection="1">
      <alignment horizontal="center" vertical="center" shrinkToFit="1"/>
    </xf>
    <xf numFmtId="0" fontId="36" fillId="0" borderId="0" xfId="0" applyFont="1" applyAlignment="1">
      <alignment horizontal="center"/>
    </xf>
    <xf numFmtId="0" fontId="6" fillId="0" borderId="0" xfId="0" applyFont="1" applyBorder="1" applyAlignment="1">
      <alignment horizontal="center"/>
    </xf>
    <xf numFmtId="0" fontId="25" fillId="0" borderId="0" xfId="0" applyFont="1" applyBorder="1" applyAlignment="1">
      <alignment horizontal="center" vertical="center"/>
    </xf>
    <xf numFmtId="0" fontId="11" fillId="0" borderId="0" xfId="0" applyFont="1" applyBorder="1" applyAlignment="1">
      <alignment horizontal="center" vertical="center"/>
    </xf>
    <xf numFmtId="0" fontId="28" fillId="0" borderId="0" xfId="0" applyFont="1" applyAlignment="1">
      <alignment horizontal="left" vertical="center" shrinkToFit="1"/>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30" fillId="0" borderId="0" xfId="0" applyFont="1" applyAlignment="1">
      <alignment horizontal="center" wrapText="1"/>
    </xf>
    <xf numFmtId="0" fontId="28" fillId="0" borderId="0" xfId="0" applyFont="1" applyAlignment="1">
      <alignment horizontal="left" vertical="center"/>
    </xf>
    <xf numFmtId="0" fontId="6" fillId="2" borderId="2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8" fillId="5" borderId="0" xfId="0" quotePrefix="1" applyFont="1" applyFill="1" applyAlignment="1">
      <alignment horizontal="left" vertical="center" shrinkToFit="1"/>
    </xf>
    <xf numFmtId="0" fontId="31" fillId="0" borderId="0" xfId="0" applyFont="1" applyAlignment="1">
      <alignment horizontal="center" wrapText="1"/>
    </xf>
    <xf numFmtId="0" fontId="4" fillId="2" borderId="52" xfId="0" applyFont="1" applyFill="1" applyBorder="1" applyAlignment="1">
      <alignment horizontal="center" vertical="center" wrapText="1" shrinkToFit="1"/>
    </xf>
    <xf numFmtId="0" fontId="4" fillId="2" borderId="5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0" borderId="28" xfId="0" applyFont="1" applyBorder="1" applyAlignment="1">
      <alignment horizontal="center" vertical="center" wrapText="1" shrinkToFit="1"/>
    </xf>
    <xf numFmtId="0" fontId="4" fillId="0" borderId="23" xfId="0" applyFont="1" applyBorder="1" applyAlignment="1">
      <alignment horizontal="center" vertical="center" shrinkToFi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8" fillId="0" borderId="0" xfId="0" applyFont="1" applyBorder="1" applyAlignment="1">
      <alignment horizontal="left" vertical="center" shrinkToFit="1"/>
    </xf>
    <xf numFmtId="0" fontId="28" fillId="0" borderId="0" xfId="0" quotePrefix="1" applyFont="1" applyAlignment="1">
      <alignment horizontal="left" vertical="center" shrinkToFit="1"/>
    </xf>
    <xf numFmtId="0" fontId="24" fillId="0" borderId="0" xfId="0" applyFont="1" applyAlignment="1">
      <alignment horizontal="center"/>
    </xf>
    <xf numFmtId="0" fontId="25" fillId="0" borderId="0" xfId="0" applyFont="1" applyAlignment="1">
      <alignment horizontal="right" shrinkToFit="1"/>
    </xf>
    <xf numFmtId="0" fontId="0" fillId="0" borderId="8" xfId="0" applyFont="1" applyBorder="1" applyAlignment="1" applyProtection="1">
      <alignment horizontal="center" vertical="center" shrinkToFit="1"/>
    </xf>
    <xf numFmtId="0" fontId="23" fillId="0" borderId="0" xfId="0" applyFont="1" applyAlignment="1">
      <alignment horizontal="center" vertical="center"/>
    </xf>
    <xf numFmtId="0" fontId="0" fillId="0" borderId="0" xfId="0" applyFont="1"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34" fillId="0" borderId="1" xfId="0" applyNumberFormat="1" applyFont="1" applyBorder="1" applyAlignment="1">
      <alignment horizontal="center" vertical="center" shrinkToFit="1"/>
    </xf>
    <xf numFmtId="0" fontId="34" fillId="0" borderId="3" xfId="0" applyNumberFormat="1" applyFont="1" applyBorder="1" applyAlignment="1">
      <alignment horizontal="center" vertical="center" shrinkToFit="1"/>
    </xf>
    <xf numFmtId="0" fontId="0" fillId="0" borderId="1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4" fillId="0" borderId="2" xfId="0" applyFont="1" applyBorder="1" applyAlignment="1">
      <alignment horizontal="center" vertical="center"/>
    </xf>
    <xf numFmtId="0" fontId="34" fillId="0" borderId="47" xfId="0" applyFont="1" applyBorder="1" applyAlignment="1">
      <alignment horizontal="center" vertical="center"/>
    </xf>
    <xf numFmtId="177" fontId="23" fillId="0" borderId="24" xfId="0" applyNumberFormat="1" applyFont="1" applyBorder="1" applyAlignment="1">
      <alignment horizontal="center" vertical="center"/>
    </xf>
    <xf numFmtId="177" fontId="23" fillId="0" borderId="48" xfId="0" applyNumberFormat="1" applyFont="1" applyBorder="1" applyAlignment="1">
      <alignment horizontal="center" vertical="center"/>
    </xf>
    <xf numFmtId="177" fontId="23" fillId="0" borderId="47" xfId="0" applyNumberFormat="1" applyFont="1" applyBorder="1" applyAlignment="1">
      <alignment horizontal="center" vertical="center"/>
    </xf>
    <xf numFmtId="0" fontId="34" fillId="0" borderId="24" xfId="0" applyFont="1" applyBorder="1" applyAlignment="1">
      <alignment horizontal="center" vertical="center" shrinkToFit="1"/>
    </xf>
    <xf numFmtId="0" fontId="34" fillId="0" borderId="48" xfId="0" applyFont="1" applyBorder="1" applyAlignment="1">
      <alignment horizontal="center"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wrapText="1"/>
    </xf>
    <xf numFmtId="0" fontId="0" fillId="0" borderId="49" xfId="0" applyBorder="1" applyAlignment="1">
      <alignment horizontal="center" vertical="center" wrapText="1"/>
    </xf>
    <xf numFmtId="0" fontId="0" fillId="0" borderId="41" xfId="0" applyBorder="1" applyAlignment="1">
      <alignment horizontal="center" vertical="center"/>
    </xf>
    <xf numFmtId="0" fontId="26" fillId="0" borderId="50" xfId="0" applyFont="1" applyBorder="1" applyAlignment="1">
      <alignment horizontal="left" vertical="top" wrapText="1"/>
    </xf>
    <xf numFmtId="0" fontId="26" fillId="0" borderId="51" xfId="0" applyFont="1" applyBorder="1" applyAlignment="1">
      <alignment horizontal="left" vertical="top" wrapText="1"/>
    </xf>
    <xf numFmtId="0" fontId="26" fillId="0" borderId="10" xfId="0" applyFont="1" applyBorder="1" applyAlignment="1">
      <alignment horizontal="left" vertical="top" wrapText="1"/>
    </xf>
    <xf numFmtId="0" fontId="25" fillId="0" borderId="24" xfId="0" applyFont="1" applyBorder="1" applyAlignment="1" applyProtection="1">
      <alignment horizontal="center" vertical="center"/>
      <protection locked="0"/>
    </xf>
    <xf numFmtId="0" fontId="25" fillId="0" borderId="48"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7" fillId="0" borderId="62" xfId="0" applyFont="1" applyBorder="1" applyAlignment="1">
      <alignment horizontal="center" vertical="center"/>
    </xf>
    <xf numFmtId="0" fontId="27" fillId="0" borderId="63" xfId="0" applyFont="1" applyBorder="1" applyAlignment="1">
      <alignment horizontal="center" vertical="center"/>
    </xf>
    <xf numFmtId="177" fontId="23" fillId="0" borderId="1" xfId="0" applyNumberFormat="1" applyFont="1" applyBorder="1" applyAlignment="1">
      <alignment horizontal="center" vertical="center"/>
    </xf>
    <xf numFmtId="0" fontId="23" fillId="0" borderId="3" xfId="0" applyFont="1" applyBorder="1" applyAlignment="1">
      <alignment horizontal="center" vertical="center"/>
    </xf>
    <xf numFmtId="0" fontId="27" fillId="0" borderId="59" xfId="0" applyFont="1" applyBorder="1" applyAlignment="1">
      <alignment horizontal="center" vertical="center"/>
    </xf>
    <xf numFmtId="0" fontId="27" fillId="0" borderId="60" xfId="0" applyFont="1" applyBorder="1" applyAlignment="1">
      <alignment horizontal="center" vertical="center"/>
    </xf>
    <xf numFmtId="0" fontId="27" fillId="0" borderId="64" xfId="0" applyFont="1" applyBorder="1" applyAlignment="1">
      <alignment horizontal="center" vertical="center"/>
    </xf>
    <xf numFmtId="0" fontId="27" fillId="0" borderId="67" xfId="0" applyFont="1" applyBorder="1" applyAlignment="1">
      <alignment horizontal="center" vertical="center"/>
    </xf>
    <xf numFmtId="0" fontId="27" fillId="0" borderId="19" xfId="0" applyFont="1" applyBorder="1" applyAlignment="1">
      <alignment horizontal="center" vertical="center"/>
    </xf>
    <xf numFmtId="0" fontId="27" fillId="0" borderId="61" xfId="0" applyFont="1" applyBorder="1" applyAlignment="1">
      <alignment horizontal="center" vertical="center"/>
    </xf>
    <xf numFmtId="0" fontId="25" fillId="0" borderId="24" xfId="0" applyFont="1" applyBorder="1" applyAlignment="1">
      <alignment horizontal="center" vertical="center"/>
    </xf>
    <xf numFmtId="0" fontId="25" fillId="0" borderId="48" xfId="0" applyFont="1" applyBorder="1" applyAlignment="1">
      <alignment horizontal="center" vertical="center"/>
    </xf>
    <xf numFmtId="0" fontId="25" fillId="0" borderId="5" xfId="0" applyFont="1" applyBorder="1" applyAlignment="1">
      <alignment horizontal="center" vertical="center"/>
    </xf>
    <xf numFmtId="0" fontId="27" fillId="0" borderId="1"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177" fontId="34" fillId="0" borderId="36" xfId="0" applyNumberFormat="1" applyFont="1" applyBorder="1" applyAlignment="1">
      <alignment horizontal="center" vertical="center"/>
    </xf>
    <xf numFmtId="177" fontId="34" fillId="0" borderId="37" xfId="0" applyNumberFormat="1" applyFont="1" applyBorder="1" applyAlignment="1">
      <alignment horizontal="center" vertical="center"/>
    </xf>
    <xf numFmtId="177" fontId="34" fillId="0" borderId="38" xfId="0" applyNumberFormat="1" applyFont="1" applyBorder="1" applyAlignment="1">
      <alignment horizontal="center" vertical="center"/>
    </xf>
    <xf numFmtId="177" fontId="34" fillId="0" borderId="39" xfId="0" applyNumberFormat="1" applyFont="1"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shrinkToFit="1"/>
    </xf>
    <xf numFmtId="0" fontId="0" fillId="0" borderId="48" xfId="0" applyBorder="1" applyAlignment="1">
      <alignment horizontal="center" vertical="center" shrinkToFit="1"/>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shrinkToFit="1"/>
    </xf>
    <xf numFmtId="0" fontId="24" fillId="0" borderId="0" xfId="0" applyFont="1" applyAlignment="1">
      <alignment horizontal="left"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0" xfId="0" applyBorder="1" applyAlignment="1">
      <alignment horizontal="center" vertical="center"/>
    </xf>
    <xf numFmtId="0" fontId="0" fillId="0" borderId="10" xfId="0" applyBorder="1" applyAlignment="1">
      <alignment horizontal="center" vertical="center"/>
    </xf>
    <xf numFmtId="0" fontId="24" fillId="0" borderId="40" xfId="0" applyFont="1" applyBorder="1" applyAlignment="1">
      <alignment horizontal="left" vertical="center"/>
    </xf>
    <xf numFmtId="0" fontId="0" fillId="0" borderId="41" xfId="0" applyBorder="1" applyAlignment="1">
      <alignment horizontal="center" vertical="center" shrinkToFit="1"/>
    </xf>
  </cellXfs>
  <cellStyles count="3">
    <cellStyle name="標準" xfId="0" builtinId="0"/>
    <cellStyle name="標準_H20学校一覧作成資料(県立学校教育課)" xfId="1" xr:uid="{00000000-0005-0000-0000-000001000000}"/>
    <cellStyle name="標準_H20学校一覧作成資料(総務私学課)" xfId="2" xr:uid="{00000000-0005-0000-0000-000002000000}"/>
  </cellStyles>
  <dxfs count="7">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28573</xdr:rowOff>
    </xdr:from>
    <xdr:to>
      <xdr:col>1</xdr:col>
      <xdr:colOff>104775</xdr:colOff>
      <xdr:row>146</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6" y="28573"/>
          <a:ext cx="8258174" cy="25050752"/>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300"/>
            </a:lnSpc>
          </a:pP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第</a:t>
          </a:r>
          <a:r>
            <a:rPr lang="en-US" altLang="ja-JP" sz="1200" b="1" i="0" u="none" strike="noStrike" baseline="0">
              <a:solidFill>
                <a:sysClr val="windowText" lastClr="000000"/>
              </a:solidFill>
              <a:latin typeface="ＭＳ 明朝" panose="02020609040205080304" pitchFamily="17" charset="-128"/>
              <a:ea typeface="ＭＳ 明朝" panose="02020609040205080304" pitchFamily="17" charset="-128"/>
            </a:rPr>
            <a:t>46</a:t>
          </a: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回　国頭地区中学校陸上競技大会</a:t>
          </a:r>
          <a:endParaRPr lang="en-US" altLang="ja-JP" sz="12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just">
            <a:lnSpc>
              <a:spcPts val="1300"/>
            </a:lnSpc>
          </a:pPr>
          <a:endParaRPr lang="en-US" altLang="ja-JP" sz="12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ctr">
            <a:lnSpc>
              <a:spcPts val="1300"/>
            </a:lnSpc>
          </a:pPr>
          <a:r>
            <a:rPr lang="ja-JP" altLang="en-US" sz="1800" b="1" i="0" u="none" strike="noStrike" baseline="0">
              <a:solidFill>
                <a:sysClr val="windowText" lastClr="000000"/>
              </a:solidFill>
              <a:latin typeface="ＭＳ 明朝" panose="02020609040205080304" pitchFamily="17" charset="-128"/>
              <a:ea typeface="ＭＳ 明朝" panose="02020609040205080304" pitchFamily="17" charset="-128"/>
            </a:rPr>
            <a:t>このファイルの操作</a:t>
          </a:r>
          <a:r>
            <a:rPr lang="en-US" altLang="ja-JP" sz="18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800" b="1" i="0" u="none" strike="noStrike" baseline="0">
              <a:solidFill>
                <a:sysClr val="windowText" lastClr="000000"/>
              </a:solidFill>
              <a:latin typeface="ＭＳ 明朝" panose="02020609040205080304" pitchFamily="17" charset="-128"/>
              <a:ea typeface="ＭＳ 明朝" panose="02020609040205080304" pitchFamily="17" charset="-128"/>
            </a:rPr>
            <a:t>申込書等の作成</a:t>
          </a:r>
          <a:r>
            <a:rPr lang="en-US" altLang="ja-JP" sz="18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800" b="1" i="0" u="none" strike="noStrike" baseline="0">
              <a:solidFill>
                <a:sysClr val="windowText" lastClr="000000"/>
              </a:solidFill>
              <a:latin typeface="ＭＳ 明朝" panose="02020609040205080304" pitchFamily="17" charset="-128"/>
              <a:ea typeface="ＭＳ 明朝" panose="02020609040205080304" pitchFamily="17" charset="-128"/>
            </a:rPr>
            <a:t>について</a:t>
          </a:r>
          <a:endParaRPr lang="en-US" altLang="ja-JP" sz="18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ctr">
            <a:lnSpc>
              <a:spcPts val="1300"/>
            </a:lnSpc>
          </a:pPr>
          <a:endParaRPr lang="en-US" altLang="ja-JP" sz="16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ctr">
            <a:lnSpc>
              <a:spcPts val="1300"/>
            </a:lnSpc>
          </a:pPr>
          <a:r>
            <a:rPr lang="en-US" altLang="ja-JP" sz="14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（入力作業前に、必ずお読みください</a:t>
          </a:r>
          <a:r>
            <a:rPr lang="en-US" altLang="ja-JP" sz="14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a:t>
          </a:r>
          <a:endParaRPr lang="en-US" altLang="ja-JP" sz="14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ctr">
            <a:lnSpc>
              <a:spcPts val="1300"/>
            </a:lnSpc>
          </a:pPr>
          <a:endParaRPr lang="en-US" altLang="ja-JP" sz="14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r">
            <a:lnSpc>
              <a:spcPts val="1300"/>
            </a:lnSpc>
          </a:pP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国頭地区中学校体育連盟　陸上専門部</a:t>
          </a:r>
          <a:endParaRPr lang="en-US" altLang="ja-JP" sz="12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１．まず、最初に行ってください。</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このシートには、学校側で入力する必要のない部分にはパスワード付の保護処理をしてあります。</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所定のセル以外で入力しようとすると、エラーメッセージが表示されます</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p>
        <a:p>
          <a:pPr algn="l">
            <a:lnSpc>
              <a:spcPts val="1300"/>
            </a:lnSpc>
          </a:pP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（１）ファイル名はそのままにせず、例示のように学校名に変更して</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例</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:｢2019</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地区陸上○○中</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など</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入力作業を始める前にコンピュータ上に一旦保存しましょう。</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（２）このシートの内容をお読みになったら、まず最初に</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申込書</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男子</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シートのタブをクリックし、</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シート右上の学校番号欄に、学校の地区中体連番号</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ナンバーカード</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を入力します。女子のみの参加</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の場合は、女子用シートに入力してください。学校に関する情報</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学校名･電話番号･学校規模</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リレーパート</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･校長名</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欄に必要情報が反映される仕組みです。</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（ナンバーカード・リレーパートは、大会要項でも御確認ください）</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（３）監督氏名欄に監督の氏名を入力し、下段の</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監督緊急連絡先</a:t>
          </a:r>
          <a:r>
            <a:rPr lang="en-US" altLang="ja-JP" sz="1100" b="0" i="0">
              <a:solidFill>
                <a:schemeClr val="dk1"/>
              </a:solidFill>
              <a:effectLst/>
              <a:latin typeface="+mn-lt"/>
              <a:ea typeface="+mn-ea"/>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には、監督と速やかに連絡が取れる連</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絡先</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携帯電話等</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の電話番号を入力してください。なお、緊急連絡先情報は、緊急時</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書類の不備や</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申込内容の確認等</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の問い合わせのみに使用するものとし、専門部は大会終了後直ちに同情報を破棄</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します。</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２．上記の作業が終わってから、登録する選手の情報を入力します。</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（１）選手名欄に、参加登録する選手の名前を、姓と名で分けて入力します。</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（２）読み仮名は、必ず「半角ｶﾀｶﾅ」で入力してください</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氏名にひらがながある場合でも、ﾌﾘｶﾞﾅを入力</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してください</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a:latin typeface="ＭＳ 明朝" panose="02020609040205080304" pitchFamily="17" charset="-128"/>
              <a:ea typeface="ＭＳ 明朝" panose="02020609040205080304" pitchFamily="17" charset="-128"/>
            </a:rPr>
            <a:t> </a:t>
          </a:r>
          <a:endParaRPr lang="en-US" altLang="ja-JP" sz="1200">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（例：「</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姓</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比嘉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名</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はなこ」→ﾌﾘｶﾞﾅ欄には「</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姓</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ﾋｶﾞ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名</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ﾊﾅｺ」と入力）</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（参考：省入力機能が働いて半角ｶﾀｶﾅで表示されない時は、文字を入力して変換する前に、</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キーボードにある「</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F8</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」キーを押すと半角ｶﾀｶﾅにすることができます。）</a:t>
          </a:r>
          <a:r>
            <a:rPr lang="ja-JP" altLang="en-US" sz="1200">
              <a:latin typeface="ＭＳ 明朝" panose="02020609040205080304" pitchFamily="17" charset="-128"/>
              <a:ea typeface="ＭＳ 明朝" panose="02020609040205080304" pitchFamily="17" charset="-128"/>
            </a:rPr>
            <a:t> </a:t>
          </a:r>
          <a:endParaRPr lang="en-US" altLang="ja-JP" sz="1200">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（３）「学年」及び「種目」の欄は、セルをクリックした後にプルダウンメニュー</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セルをクリックする</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と、セルの右側に</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が出てくるので、</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マークをクリックして</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選択肢</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を表示させる</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から適当な</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値を選択します。それ以外の値を無理に入力しようとすると、</a:t>
          </a:r>
          <a:r>
            <a:rPr lang="ja-JP" altLang="ja-JP" sz="1100" b="0" i="0">
              <a:solidFill>
                <a:schemeClr val="dk1"/>
              </a:solidFill>
              <a:effectLst/>
              <a:latin typeface="ＭＳ 明朝" panose="02020609040205080304" pitchFamily="17" charset="-128"/>
              <a:ea typeface="ＭＳ 明朝" panose="02020609040205080304" pitchFamily="17" charset="-128"/>
              <a:cs typeface="+mn-cs"/>
            </a:rPr>
            <a:t>エラー</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メッセージが出ます。</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3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小中一貫教育校の</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７年･８年･９年</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は、それぞれ</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中</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１･</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中</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２･</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中</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３</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で入力をお願いします</a:t>
          </a:r>
          <a:r>
            <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a:latin typeface="ＭＳ 明朝" panose="02020609040205080304" pitchFamily="17" charset="-128"/>
              <a:ea typeface="ＭＳ 明朝" panose="02020609040205080304" pitchFamily="17" charset="-128"/>
            </a:rPr>
            <a:t> </a:t>
          </a:r>
          <a:endParaRPr lang="en-US" altLang="ja-JP" sz="1200">
            <a:latin typeface="ＭＳ 明朝" panose="02020609040205080304" pitchFamily="17" charset="-128"/>
            <a:ea typeface="ＭＳ 明朝" panose="02020609040205080304" pitchFamily="17" charset="-128"/>
          </a:endParaRPr>
        </a:p>
        <a:p>
          <a:pPr algn="l">
            <a:lnSpc>
              <a:spcPts val="1300"/>
            </a:lnSpc>
          </a:pPr>
          <a:endParaRPr lang="en-US" altLang="ja-JP" sz="12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（４）「種目１」の列に、その選手がエントリーする競技種目をプルダウンメニューから選択して入力し</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ます。各種目にエントリーできる選手は各学校１人なので、２人以上登録すると「登録不正！」のエ</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ラーメッセージが表示されます。</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（５）「種目２」の欄は、種目１の他に２種目の</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リレー以外</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の個人競技に出場する選手のみ使用します。</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例：共通男子</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100</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ｍと共通男子走高跳に同一選手が登録する場合･･･</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「種目１：共通</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100m</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」＆「種目２：共通走高跳」となります。</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（６）「４</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１００ｍＲ」の欄は、上記と同様にプルダウンメニューから適当な値を選び、リレーメン</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バーとして登録する選手</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最大６人</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全員に入力します。</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このとき、学校規模別パート指定があるので、選択肢を間違えないように注意してください。</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例：屋部の場合→</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ﾘﾚｰ共通</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学年</a:t>
          </a:r>
          <a:r>
            <a:rPr lang="ja-JP" altLang="en-US" sz="1200" b="0" i="0" u="sng" strike="noStrike" baseline="0">
              <a:solidFill>
                <a:sysClr val="windowText" lastClr="000000"/>
              </a:solidFill>
              <a:latin typeface="ＭＳ 明朝" panose="02020609040205080304" pitchFamily="17" charset="-128"/>
              <a:ea typeface="ＭＳ 明朝" panose="02020609040205080304" pitchFamily="17" charset="-128"/>
            </a:rPr>
            <a:t>Ａ</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を選択</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羽地の場合→</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ﾘﾚｰ共通</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学年</a:t>
          </a:r>
          <a:r>
            <a:rPr lang="ja-JP" altLang="en-US" sz="1200" b="0" i="0" u="sng" strike="noStrike" baseline="0">
              <a:solidFill>
                <a:sysClr val="windowText" lastClr="000000"/>
              </a:solidFill>
              <a:latin typeface="ＭＳ 明朝" panose="02020609040205080304" pitchFamily="17" charset="-128"/>
              <a:ea typeface="ＭＳ 明朝" panose="02020609040205080304" pitchFamily="17" charset="-128"/>
            </a:rPr>
            <a:t>Ｂ</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を選択</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伊是名の場合→</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ﾘﾚｰ共通</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学年</a:t>
          </a:r>
          <a:r>
            <a:rPr lang="ja-JP" altLang="en-US" sz="1200" b="0" i="0" u="sng" strike="noStrike" baseline="0">
              <a:solidFill>
                <a:sysClr val="windowText" lastClr="000000"/>
              </a:solidFill>
              <a:latin typeface="ＭＳ 明朝" panose="02020609040205080304" pitchFamily="17" charset="-128"/>
              <a:ea typeface="ＭＳ 明朝" panose="02020609040205080304" pitchFamily="17" charset="-128"/>
            </a:rPr>
            <a:t>Ｃ</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を選択　　　</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各学校のパートは要項で確認を。</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７人以上登録すると「登録不正！」のエラーメッセージが表示されます。</a:t>
          </a: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（７）「Ｔシャツサイズ」欄には、その選手が普段着用しているＴシャツのサイズを選択入力してくださ</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い。</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この情報は、県大会に派遣される代表選手に支給するＴシャツを発注する際に使用します</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（８）補員を登録する際は、個人種目欄とリレー欄には何も入力しないでください。補員として登録でき</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る</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最</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大人数</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６人</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を超過すると、エラーメッセージが表示されます。 </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３．入力の際は，次の点に注意してください。</a:t>
          </a:r>
        </a:p>
        <a:p>
          <a:pPr algn="l">
            <a:lnSpc>
              <a:spcPts val="1300"/>
            </a:lnSpc>
          </a:pPr>
          <a:endPar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（１）各欄とも、入力できる欄の書式</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フォント・文字サイズ</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等は絶対に変更しないでください。特に、</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氏名欄の入力の際、例示のような処理はしないでください。</a:t>
          </a: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例：</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石　川･･･</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石</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と</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川</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の間にスペースを挿入　　　→　○「石川」</a:t>
          </a: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例：</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屋　比　久･･･</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屋</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と</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比</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と</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久</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の間にスペース　→　○「屋比久」</a:t>
          </a:r>
        </a:p>
        <a:p>
          <a:pPr algn="l">
            <a:lnSpc>
              <a:spcPts val="1300"/>
            </a:lnSpc>
          </a:pPr>
          <a:endPar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a:t>
          </a: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（２）この申込ファイルは、反映数式を多く用いています。列や行の削除・追加などの編集は絶対にし</a:t>
          </a:r>
          <a:endParaRPr lang="en-US" altLang="ja-JP" sz="12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　　　ないでください。</a:t>
          </a:r>
        </a:p>
        <a:p>
          <a:pPr algn="l">
            <a:lnSpc>
              <a:spcPts val="1300"/>
            </a:lnSpc>
          </a:pP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　　　　また、他のシート等に入力したデータをコピー＆ペーストするなどの操作をすると、正しく登録</a:t>
          </a:r>
          <a:endParaRPr lang="en-US" altLang="ja-JP" sz="12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　　　用データが作成されないことがあります</a:t>
          </a:r>
          <a:r>
            <a:rPr lang="en-US" altLang="ja-JP" sz="12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毎年、このトラブルがあります！</a:t>
          </a:r>
          <a:r>
            <a:rPr lang="en-US" altLang="ja-JP" sz="1200" b="1"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a:t>
          </a:r>
        </a:p>
        <a:p>
          <a:pPr algn="l">
            <a:lnSpc>
              <a:spcPts val="1300"/>
            </a:lnSpc>
          </a:pP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　　　　別のシートからデータを貼り付ける際は、「形式を選択して貼り付け」を選び、「値貼り付け」</a:t>
          </a:r>
          <a:endParaRPr lang="en-US" altLang="ja-JP" sz="12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1" i="0" u="none" strike="noStrike" baseline="0">
              <a:solidFill>
                <a:sysClr val="windowText" lastClr="000000"/>
              </a:solidFill>
              <a:latin typeface="ＭＳ 明朝" panose="02020609040205080304" pitchFamily="17" charset="-128"/>
              <a:ea typeface="ＭＳ 明朝" panose="02020609040205080304" pitchFamily="17" charset="-128"/>
            </a:rPr>
            <a:t>　　　にしてください。</a:t>
          </a:r>
        </a:p>
        <a:p>
          <a:pPr algn="l">
            <a:lnSpc>
              <a:spcPts val="1300"/>
            </a:lnSpc>
          </a:pPr>
          <a:endPar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（３）選手登録は、原則として３年生から順に入力し、２年→１年の順に入力をお願いします。行の途中</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に空行を作らない</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行を空けない</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でください。 </a:t>
          </a: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４．「事前提出資料」シートについて</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大会の途中、アナウンサーが必要に応じて使用する学校紹介文用のシートと、地区中体連が学校に動員</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を依頼している大会役員氏名報告用のシートがあります。学校情報等、一部が自動反映されています。</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（１）学校紹介文は、所定のセルに「</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100</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文字以内」で入力してください。</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競技進行中に紹介するため、内容を制限させていただきます。御了承ください。</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なお、</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101</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文字以上入力すると、エラーメッセージが表示されます。</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（２）大会役員氏名欄には、地区中体連から予め学校規模に応じて割り当てられている人数分の派遣役員</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の御名前を入力し、その方が担当可能な部署を選択してください。割当人数には、理事･専門部の職</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員も、この人数に含まれます。役職名を</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運営</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理事･専門部</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で登録してください。</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５．全ての入力が完了したら、「期日」欄の日付を文書発送日に変更した後、選手の氏名・ﾌﾘｶﾞﾅや登録競</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技等に誤入力がないかを確実に点検してください。</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６．点検が終わったら、申込書等の提出です。このファイルを保存して、プリントアウトした後に･･･ </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（１）紙媒体は、校長の決裁</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公印押印</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を経て地区中体連会長</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理事長</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宛提出します。このとき、押印後</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の紙媒体を必ず複写して保管してください。</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（２）電子ファイル</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この</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Excel</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ファイル</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は、校長の決裁を得た後、地区中体連陸上専門部宛電子メール</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で送信してください。</a:t>
          </a:r>
          <a:r>
            <a:rPr lang="ja-JP" altLang="en-US" sz="1600" b="1" i="0" u="dbl" strike="noStrike" baseline="0">
              <a:solidFill>
                <a:sysClr val="windowText" lastClr="000000"/>
              </a:solidFill>
              <a:latin typeface="ＭＳ ゴシック" panose="020B0609070205080204" pitchFamily="49" charset="-128"/>
              <a:ea typeface="ＭＳ ゴシック" panose="020B0609070205080204" pitchFamily="49" charset="-128"/>
            </a:rPr>
            <a:t>注意</a:t>
          </a:r>
          <a:r>
            <a:rPr lang="en-US" altLang="ja-JP" sz="1600" b="1" i="0" u="dbl"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600" b="1" i="0" u="dbl" strike="noStrike" baseline="0">
              <a:solidFill>
                <a:sysClr val="windowText" lastClr="000000"/>
              </a:solidFill>
              <a:latin typeface="ＭＳ ゴシック" panose="020B0609070205080204" pitchFamily="49" charset="-128"/>
              <a:ea typeface="ＭＳ ゴシック" panose="020B0609070205080204" pitchFamily="49" charset="-128"/>
            </a:rPr>
            <a:t>昨年と提出先メールアドレスが異なります</a:t>
          </a:r>
          <a:r>
            <a:rPr lang="en-US" altLang="ja-JP" sz="1600" b="1" i="0" u="dbl" strike="noStrike" baseline="0">
              <a:solidFill>
                <a:sysClr val="windowText" lastClr="000000"/>
              </a:solidFill>
              <a:latin typeface="ＭＳ ゴシック" panose="020B0609070205080204" pitchFamily="49" charset="-128"/>
              <a:ea typeface="ＭＳ ゴシック" panose="020B0609070205080204" pitchFamily="49" charset="-128"/>
            </a:rPr>
            <a:t>!!</a:t>
          </a: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400" b="1"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紙媒体と電子ファイルの内容が異なることが絶対にないよう</a:t>
          </a:r>
          <a:r>
            <a:rPr kumimoji="0" lang="ja-JP" altLang="en-US"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、御注意ください。</a:t>
          </a:r>
          <a:endParaRPr kumimoji="0" lang="en-US" altLang="ja-JP"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0" lang="en-US" altLang="ja-JP"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送信先アドレス：</a:t>
          </a:r>
          <a:r>
            <a:rPr kumimoji="0" lang="en-US" altLang="ja-JP" sz="1800" b="1" i="0" u="none" strike="noStrike" kern="0" cap="none" spc="0" normalizeH="0" baseline="0" noProof="0">
              <a:ln>
                <a:noFill/>
              </a:ln>
              <a:solidFill>
                <a:srgbClr val="002060"/>
              </a:solidFill>
              <a:effectLst/>
              <a:uLnTx/>
              <a:uFillTx/>
              <a:latin typeface="ＭＳ Ｐゴシック" panose="020B0600070205080204" pitchFamily="50" charset="-128"/>
              <a:ea typeface="ＭＳ Ｐゴシック" panose="020B0600070205080204" pitchFamily="50" charset="-128"/>
              <a:cs typeface="+mn-cs"/>
            </a:rPr>
            <a:t>kunigami2019@kunigamitiku.com</a:t>
          </a:r>
        </a:p>
        <a:p>
          <a:pPr marL="0" marR="0" lvl="0" indent="0" algn="l" defTabSz="914400" eaLnBrk="1" fontAlgn="auto" latinLnBrk="0" hangingPunct="1">
            <a:lnSpc>
              <a:spcPts val="1300"/>
            </a:lnSpc>
            <a:spcBef>
              <a:spcPts val="0"/>
            </a:spcBef>
            <a:spcAft>
              <a:spcPts val="0"/>
            </a:spcAft>
            <a:buClrTx/>
            <a:buSzTx/>
            <a:buFontTx/>
            <a:buNone/>
            <a:tabLst/>
            <a:defRPr/>
          </a:pP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提出期限：</a:t>
          </a:r>
          <a:r>
            <a:rPr kumimoji="0" lang="ja-JP" altLang="en-US" sz="16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令和元年９月</a:t>
          </a:r>
          <a:r>
            <a:rPr kumimoji="0" lang="en-US" altLang="ja-JP" sz="16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17</a:t>
          </a:r>
          <a:r>
            <a:rPr kumimoji="0" lang="ja-JP" altLang="en-US" sz="16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a:t>
          </a:r>
          <a:r>
            <a:rPr kumimoji="0" lang="en-US" altLang="ja-JP" sz="16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16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火</a:t>
          </a:r>
          <a:r>
            <a:rPr kumimoji="0" lang="en-US" altLang="ja-JP" sz="16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（要項や専門部から示された時間までに送信してください）</a:t>
          </a:r>
          <a:r>
            <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0" lang="en-US" altLang="ja-JP"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0" lang="en-US" altLang="ja-JP"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（３）電子ファイルを上記メールアドレス宛に送信すると、しばらくして「受領済メール」が届きます。</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これが届けば、電子ファイルは支障なく送信されています。しばらく経っても「</a:t>
          </a:r>
          <a:r>
            <a:rPr lang="ja-JP" altLang="ja-JP" sz="1100" b="0" i="0" baseline="0">
              <a:solidFill>
                <a:schemeClr val="dk1"/>
              </a:solidFill>
              <a:effectLst/>
              <a:latin typeface="+mn-lt"/>
              <a:ea typeface="+mn-ea"/>
              <a:cs typeface="+mn-cs"/>
            </a:rPr>
            <a:t>受領済</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メール」が届</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かない場合は、送信できていない可能性が大です。メールアドレスを再度確認し、もう一度送信して</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ください。それでも送信できない</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受領済メールが来ない</a:t>
          </a:r>
          <a:r>
            <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場合は、専門部へ御相談ください。</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6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600" b="1" i="0" u="none" strike="noStrike" baseline="0">
              <a:solidFill>
                <a:sysClr val="windowText" lastClr="000000"/>
              </a:solidFill>
              <a:latin typeface="ＭＳ ゴシック" panose="020B0609070205080204" pitchFamily="49" charset="-128"/>
              <a:ea typeface="ＭＳ ゴシック" panose="020B0609070205080204" pitchFamily="49" charset="-128"/>
            </a:rPr>
            <a:t>７．再度、下記の点をお読みになり、チェックしてください！！</a:t>
          </a:r>
          <a:endParaRPr lang="en-US" altLang="ja-JP" sz="1600" b="1"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□（１）入力前に、このマニュアルを必ずお読みください。</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□（２）ファイル名は、一番最初に変更し、ＰＣ上に保存してください。</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□（３）</a:t>
          </a:r>
          <a:r>
            <a:rPr lang="ja-JP" altLang="en-US" sz="1800" b="1" i="0" u="none" strike="noStrike" baseline="0">
              <a:solidFill>
                <a:sysClr val="windowText" lastClr="000000"/>
              </a:solidFill>
              <a:latin typeface="ＭＳ ゴシック" panose="020B0609070205080204" pitchFamily="49" charset="-128"/>
              <a:ea typeface="ＭＳ ゴシック" panose="020B0609070205080204" pitchFamily="49" charset="-128"/>
            </a:rPr>
            <a:t>コピー＆ペースト</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は、マニュアル通り</a:t>
          </a:r>
          <a:r>
            <a:rPr lang="en-US" altLang="ja-JP" sz="18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1800" b="1" i="0" u="none" strike="noStrike" baseline="0">
              <a:solidFill>
                <a:sysClr val="windowText" lastClr="000000"/>
              </a:solidFill>
              <a:latin typeface="ＭＳ ゴシック" panose="020B0609070205080204" pitchFamily="49" charset="-128"/>
              <a:ea typeface="ＭＳ ゴシック" panose="020B0609070205080204" pitchFamily="49" charset="-128"/>
            </a:rPr>
            <a:t>値貼り付け</a:t>
          </a:r>
          <a:r>
            <a:rPr lang="en-US" altLang="ja-JP" sz="1800" b="0" i="0" u="none" baseline="0">
              <a:solidFill>
                <a:schemeClr val="dk1"/>
              </a:solidFill>
              <a:effectLst/>
              <a:latin typeface="+mn-lt"/>
              <a:ea typeface="+mn-ea"/>
              <a:cs typeface="+mn-cs"/>
            </a:rPr>
            <a:t>】 </a:t>
          </a:r>
          <a:r>
            <a:rPr lang="ja-JP" altLang="en-US" sz="12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で</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行ってください。</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□（４）送信前に、内容を再確認し、紙媒体と電子ファイルが同一であることを確認してください。</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a:lnSpc>
              <a:spcPts val="1300"/>
            </a:lnSpc>
          </a:pP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　　□（５）紙媒体・電子ファイルとも、</a:t>
          </a:r>
          <a:r>
            <a:rPr lang="ja-JP" altLang="en-US" sz="1800" b="1" i="1" u="sng" strike="noStrike" baseline="0">
              <a:solidFill>
                <a:sysClr val="windowText" lastClr="000000"/>
              </a:solidFill>
              <a:latin typeface="ＭＳ ゴシック" panose="020B0609070205080204" pitchFamily="49" charset="-128"/>
              <a:ea typeface="ＭＳ ゴシック" panose="020B0609070205080204" pitchFamily="49" charset="-128"/>
            </a:rPr>
            <a:t>必ず期日内に提出</a:t>
          </a:r>
          <a:r>
            <a:rPr lang="ja-JP" altLang="en-US" sz="1200" b="0" i="0" u="none" strike="noStrike" baseline="0">
              <a:solidFill>
                <a:sysClr val="windowText" lastClr="000000"/>
              </a:solidFill>
              <a:latin typeface="ＭＳ 明朝" panose="02020609040205080304" pitchFamily="17" charset="-128"/>
              <a:ea typeface="ＭＳ 明朝" panose="02020609040205080304" pitchFamily="17" charset="-128"/>
            </a:rPr>
            <a:t>してください。 </a:t>
          </a:r>
          <a:endParaRPr lang="en-US" altLang="ja-JP" sz="1200" b="0" i="0" u="none" strike="noStrike"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91:A131"/>
  <sheetViews>
    <sheetView tabSelected="1" view="pageBreakPreview" zoomScaleNormal="100" zoomScaleSheetLayoutView="100" workbookViewId="0">
      <selection activeCell="E16" sqref="E16"/>
    </sheetView>
  </sheetViews>
  <sheetFormatPr defaultRowHeight="13.5"/>
  <cols>
    <col min="1" max="1" width="107.125" customWidth="1"/>
  </cols>
  <sheetData>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sheetData>
  <sheetProtection algorithmName="SHA-512" hashValue="YfbHr/H81sHdqFZzL9F7eGptAjsjnQN4V5kdLs4X2TULW3LdKGYsAr58r6e0spEi9Ffe1G0Qt+6Qw3cIELTHyw==" saltValue="5SwJEib1NF89pHJby1EhsA==" spinCount="100000" sheet="1" selectLockedCells="1" selectUnlockedCells="1"/>
  <phoneticPr fontId="1"/>
  <printOptions horizontalCentered="1"/>
  <pageMargins left="0.31496062992125984" right="0.31496062992125984" top="0.39370078740157483" bottom="0" header="0" footer="0"/>
  <pageSetup paperSize="9" scale="90" orientation="portrait" r:id="rId1"/>
  <rowBreaks count="1" manualBreakCount="1">
    <brk id="7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T155"/>
  <sheetViews>
    <sheetView view="pageBreakPreview" zoomScaleNormal="100" zoomScaleSheetLayoutView="100" workbookViewId="0">
      <selection activeCell="A2" sqref="A2:C3"/>
    </sheetView>
  </sheetViews>
  <sheetFormatPr defaultRowHeight="13.5"/>
  <cols>
    <col min="1" max="1" width="7.25" style="31" customWidth="1"/>
    <col min="2" max="4" width="10.625" style="31" customWidth="1"/>
    <col min="5" max="5" width="10.625" style="30" customWidth="1"/>
    <col min="6" max="6" width="5.25" style="30" customWidth="1"/>
    <col min="7" max="8" width="11.5" style="30" customWidth="1"/>
    <col min="9" max="10" width="10.625" style="30" customWidth="1"/>
    <col min="11" max="11" width="3.125" style="30" customWidth="1"/>
    <col min="12" max="12" width="15.125" style="30" bestFit="1" customWidth="1"/>
    <col min="13" max="13" width="7.5" style="30" bestFit="1" customWidth="1"/>
    <col min="14" max="14" width="12.75" style="30" bestFit="1" customWidth="1"/>
    <col min="15" max="15" width="3.5" style="30" hidden="1" customWidth="1"/>
    <col min="16" max="16" width="9.5" style="30" hidden="1" customWidth="1"/>
    <col min="17" max="17" width="7.5" style="30" hidden="1" customWidth="1"/>
    <col min="18" max="18" width="13.875" style="30" hidden="1" customWidth="1"/>
    <col min="19" max="19" width="16.125" style="30" hidden="1" customWidth="1"/>
    <col min="20" max="20" width="10.5" style="30" hidden="1" customWidth="1"/>
    <col min="21" max="27" width="10.5" style="30" customWidth="1"/>
    <col min="28" max="30" width="9" style="30" customWidth="1"/>
    <col min="31" max="16384" width="9" style="30"/>
  </cols>
  <sheetData>
    <row r="1" spans="1:17" ht="20.25" customHeight="1" thickBot="1">
      <c r="A1" s="158" t="s">
        <v>354</v>
      </c>
      <c r="B1" s="158"/>
      <c r="C1" s="158"/>
      <c r="D1" s="158"/>
      <c r="E1" s="158"/>
      <c r="F1" s="158"/>
      <c r="G1" s="158"/>
      <c r="H1" s="158"/>
      <c r="I1" s="158"/>
      <c r="J1" s="158"/>
      <c r="K1" s="74" t="s">
        <v>190</v>
      </c>
    </row>
    <row r="2" spans="1:17" ht="14.25" thickTop="1">
      <c r="A2" s="160" t="s">
        <v>137</v>
      </c>
      <c r="B2" s="161"/>
      <c r="C2" s="162"/>
      <c r="D2" s="30"/>
      <c r="F2" s="32"/>
      <c r="G2" s="32"/>
      <c r="H2" s="137" t="s">
        <v>189</v>
      </c>
      <c r="I2" s="138"/>
      <c r="J2" s="99" t="s">
        <v>277</v>
      </c>
    </row>
    <row r="3" spans="1:17" ht="33" customHeight="1" thickBot="1">
      <c r="A3" s="163"/>
      <c r="B3" s="164"/>
      <c r="C3" s="165"/>
      <c r="D3" s="30"/>
      <c r="E3" s="34"/>
      <c r="F3" s="33"/>
      <c r="G3" s="33"/>
      <c r="H3" s="133"/>
      <c r="I3" s="134"/>
      <c r="J3" s="101" t="str">
        <f>IF($H$3="","",VLOOKUP(H3,$O$75:$T$108,6,FALSE))</f>
        <v/>
      </c>
    </row>
    <row r="4" spans="1:17" ht="6" customHeight="1" thickTop="1">
      <c r="A4" s="30"/>
      <c r="B4" s="30"/>
      <c r="C4" s="30"/>
      <c r="D4" s="30"/>
      <c r="E4" s="33"/>
      <c r="F4" s="33"/>
      <c r="G4" s="35"/>
      <c r="H4" s="35"/>
      <c r="I4" s="35"/>
      <c r="J4" s="35"/>
    </row>
    <row r="5" spans="1:17" ht="24.75" customHeight="1">
      <c r="A5" s="100" t="s">
        <v>278</v>
      </c>
      <c r="B5" s="147" t="str">
        <f>IF($H$3="","",VLOOKUP(H3,$O$75:$S$108,2,FALSE)&amp;"立"&amp;VLOOKUP(H3,$O$75:$S$108,3,FALSE)&amp;"中学校")</f>
        <v/>
      </c>
      <c r="C5" s="147"/>
      <c r="D5" s="147"/>
      <c r="E5" s="147"/>
      <c r="F5" s="147"/>
      <c r="G5" s="147"/>
      <c r="H5" s="147"/>
      <c r="I5" s="147"/>
      <c r="J5" s="148"/>
      <c r="L5" s="166" t="s">
        <v>147</v>
      </c>
      <c r="M5" s="166"/>
    </row>
    <row r="6" spans="1:17" ht="14.25" customHeight="1">
      <c r="A6" s="144" t="s">
        <v>279</v>
      </c>
      <c r="B6" s="146" t="str">
        <f>IF($H$3="","",VLOOKUP(H3,$O$75:$S$108,5,FALSE))</f>
        <v/>
      </c>
      <c r="C6" s="146"/>
      <c r="D6" s="146"/>
      <c r="E6" s="146"/>
      <c r="F6" s="142" t="s">
        <v>281</v>
      </c>
      <c r="G6" s="143"/>
      <c r="H6" s="149"/>
      <c r="I6" s="149"/>
      <c r="J6" s="150"/>
      <c r="L6" s="166"/>
      <c r="M6" s="166"/>
    </row>
    <row r="7" spans="1:17" ht="24.75" customHeight="1">
      <c r="A7" s="144"/>
      <c r="B7" s="146"/>
      <c r="C7" s="146"/>
      <c r="D7" s="146"/>
      <c r="E7" s="146"/>
      <c r="F7" s="143"/>
      <c r="G7" s="143"/>
      <c r="H7" s="151"/>
      <c r="I7" s="151"/>
      <c r="J7" s="152"/>
      <c r="L7" s="166"/>
      <c r="M7" s="166"/>
    </row>
    <row r="8" spans="1:17" ht="19.5" customHeight="1">
      <c r="A8" s="139" t="s">
        <v>280</v>
      </c>
      <c r="B8" s="140"/>
      <c r="C8" s="145" t="str">
        <f>IF($H$3="","",VLOOKUP(H3,$O$75:$S$108,4,FALSE))</f>
        <v/>
      </c>
      <c r="D8" s="145"/>
      <c r="E8" s="145"/>
      <c r="F8" s="141" t="s">
        <v>282</v>
      </c>
      <c r="G8" s="141"/>
      <c r="H8" s="153"/>
      <c r="I8" s="153"/>
      <c r="J8" s="154"/>
      <c r="L8" s="166"/>
      <c r="M8" s="166"/>
    </row>
    <row r="9" spans="1:17" s="37" customFormat="1" ht="6.75" customHeight="1">
      <c r="A9" s="36"/>
      <c r="B9" s="36"/>
      <c r="C9" s="36"/>
      <c r="D9" s="36"/>
      <c r="E9" s="1"/>
      <c r="F9" s="1"/>
      <c r="G9" s="1"/>
      <c r="H9" s="1"/>
      <c r="I9" s="1"/>
      <c r="J9" s="1"/>
      <c r="K9" s="1"/>
      <c r="L9" s="166"/>
      <c r="M9" s="166"/>
      <c r="N9" s="1"/>
      <c r="O9" s="1"/>
      <c r="P9" s="30"/>
      <c r="Q9" s="30"/>
    </row>
    <row r="10" spans="1:17" ht="17.25">
      <c r="A10" s="176" t="s">
        <v>188</v>
      </c>
      <c r="B10" s="178" t="s">
        <v>97</v>
      </c>
      <c r="C10" s="179"/>
      <c r="D10" s="180" t="s">
        <v>235</v>
      </c>
      <c r="E10" s="181"/>
      <c r="F10" s="135" t="s">
        <v>1</v>
      </c>
      <c r="G10" s="174" t="s">
        <v>131</v>
      </c>
      <c r="H10" s="175"/>
      <c r="I10" s="172" t="s">
        <v>148</v>
      </c>
      <c r="J10" s="168" t="s">
        <v>193</v>
      </c>
      <c r="L10" s="170" t="str">
        <f>IF(COUNTIF(M31:M42,"&gt;6")&gt;0,"リレーに７人以上登録されています","")</f>
        <v/>
      </c>
      <c r="M10" s="170"/>
      <c r="N10" s="170"/>
      <c r="O10" s="170"/>
      <c r="P10" s="170"/>
    </row>
    <row r="11" spans="1:17" ht="17.25">
      <c r="A11" s="177"/>
      <c r="B11" s="111" t="s">
        <v>2</v>
      </c>
      <c r="C11" s="112" t="s">
        <v>3</v>
      </c>
      <c r="D11" s="111" t="s">
        <v>4</v>
      </c>
      <c r="E11" s="112" t="s">
        <v>5</v>
      </c>
      <c r="F11" s="136"/>
      <c r="G11" s="113" t="s">
        <v>129</v>
      </c>
      <c r="H11" s="114" t="s">
        <v>130</v>
      </c>
      <c r="I11" s="173"/>
      <c r="J11" s="169"/>
      <c r="L11" s="159" t="str">
        <f>IF(COUNTIF(M13:M30,"&gt;1")&gt;0,"同じ種目に２人以上登録しています","")</f>
        <v/>
      </c>
      <c r="M11" s="159"/>
      <c r="N11" s="159"/>
      <c r="O11" s="159"/>
      <c r="P11" s="159"/>
    </row>
    <row r="12" spans="1:17" ht="15" customHeight="1">
      <c r="A12" s="109">
        <v>1</v>
      </c>
      <c r="B12" s="24"/>
      <c r="C12" s="25"/>
      <c r="D12" s="26"/>
      <c r="E12" s="27"/>
      <c r="F12" s="21"/>
      <c r="G12" s="95"/>
      <c r="H12" s="42"/>
      <c r="I12" s="22"/>
      <c r="J12" s="108"/>
      <c r="L12" s="2" t="s">
        <v>6</v>
      </c>
      <c r="M12" s="2" t="s">
        <v>119</v>
      </c>
      <c r="Q12" s="30">
        <f t="shared" ref="Q12:Q53" si="0">COUNTA(G12:I12)</f>
        <v>0</v>
      </c>
    </row>
    <row r="13" spans="1:17" ht="15" customHeight="1">
      <c r="A13" s="102">
        <v>2</v>
      </c>
      <c r="B13" s="3"/>
      <c r="C13" s="4"/>
      <c r="D13" s="5"/>
      <c r="E13" s="6"/>
      <c r="F13" s="7"/>
      <c r="G13" s="88"/>
      <c r="H13" s="38"/>
      <c r="I13" s="8"/>
      <c r="J13" s="103"/>
      <c r="L13" s="39" t="s">
        <v>237</v>
      </c>
      <c r="M13" s="68">
        <f>COUNTIF($G$12:$H$53,L13)</f>
        <v>0</v>
      </c>
      <c r="N13" s="72" t="str">
        <f>IF(M13&gt;1,"登録不正!!","")</f>
        <v/>
      </c>
      <c r="Q13" s="30">
        <f t="shared" si="0"/>
        <v>0</v>
      </c>
    </row>
    <row r="14" spans="1:17" ht="15" customHeight="1">
      <c r="A14" s="102">
        <v>3</v>
      </c>
      <c r="B14" s="3"/>
      <c r="C14" s="4"/>
      <c r="D14" s="5"/>
      <c r="E14" s="6"/>
      <c r="F14" s="7"/>
      <c r="G14" s="88"/>
      <c r="H14" s="38"/>
      <c r="I14" s="8"/>
      <c r="J14" s="103"/>
      <c r="L14" s="39" t="s">
        <v>238</v>
      </c>
      <c r="M14" s="68">
        <f t="shared" ref="M14:M30" si="1">COUNTIF($G$12:$H$53,L14)</f>
        <v>0</v>
      </c>
      <c r="N14" s="72" t="str">
        <f t="shared" ref="N14:N29" si="2">IF(M14&gt;1,"登録不正!!","")</f>
        <v/>
      </c>
      <c r="Q14" s="30">
        <f t="shared" si="0"/>
        <v>0</v>
      </c>
    </row>
    <row r="15" spans="1:17" ht="15" customHeight="1">
      <c r="A15" s="102">
        <v>4</v>
      </c>
      <c r="B15" s="3"/>
      <c r="C15" s="4"/>
      <c r="D15" s="5"/>
      <c r="E15" s="6"/>
      <c r="F15" s="7"/>
      <c r="G15" s="89"/>
      <c r="H15" s="38"/>
      <c r="I15" s="8"/>
      <c r="J15" s="103"/>
      <c r="L15" s="39" t="s">
        <v>239</v>
      </c>
      <c r="M15" s="68">
        <f t="shared" si="1"/>
        <v>0</v>
      </c>
      <c r="N15" s="72" t="str">
        <f>IF(M15&gt;1,"登録不正!!",IF(M15=1,"←共通400mは、県派遣はありません",""))</f>
        <v/>
      </c>
      <c r="Q15" s="30">
        <f t="shared" si="0"/>
        <v>0</v>
      </c>
    </row>
    <row r="16" spans="1:17" ht="15" customHeight="1">
      <c r="A16" s="104">
        <v>5</v>
      </c>
      <c r="B16" s="9"/>
      <c r="C16" s="10"/>
      <c r="D16" s="11"/>
      <c r="E16" s="12"/>
      <c r="F16" s="13"/>
      <c r="G16" s="90"/>
      <c r="H16" s="40"/>
      <c r="I16" s="14"/>
      <c r="J16" s="105"/>
      <c r="L16" s="39" t="s">
        <v>240</v>
      </c>
      <c r="M16" s="68">
        <f t="shared" si="1"/>
        <v>0</v>
      </c>
      <c r="N16" s="72" t="str">
        <f t="shared" si="2"/>
        <v/>
      </c>
      <c r="Q16" s="30">
        <f t="shared" si="0"/>
        <v>0</v>
      </c>
    </row>
    <row r="17" spans="1:17" ht="15" customHeight="1">
      <c r="A17" s="106">
        <v>6</v>
      </c>
      <c r="B17" s="15"/>
      <c r="C17" s="16"/>
      <c r="D17" s="17"/>
      <c r="E17" s="18"/>
      <c r="F17" s="19"/>
      <c r="G17" s="91"/>
      <c r="H17" s="41"/>
      <c r="I17" s="20"/>
      <c r="J17" s="107"/>
      <c r="L17" s="39" t="s">
        <v>241</v>
      </c>
      <c r="M17" s="68">
        <f t="shared" si="1"/>
        <v>0</v>
      </c>
      <c r="N17" s="72" t="str">
        <f t="shared" si="2"/>
        <v/>
      </c>
      <c r="Q17" s="30">
        <f t="shared" si="0"/>
        <v>0</v>
      </c>
    </row>
    <row r="18" spans="1:17" ht="15" customHeight="1">
      <c r="A18" s="102">
        <v>7</v>
      </c>
      <c r="B18" s="3"/>
      <c r="C18" s="4"/>
      <c r="D18" s="5"/>
      <c r="E18" s="6"/>
      <c r="F18" s="7"/>
      <c r="G18" s="92"/>
      <c r="H18" s="38"/>
      <c r="I18" s="8"/>
      <c r="J18" s="103"/>
      <c r="L18" s="39" t="s">
        <v>242</v>
      </c>
      <c r="M18" s="68">
        <f t="shared" si="1"/>
        <v>0</v>
      </c>
      <c r="N18" s="72" t="str">
        <f t="shared" si="2"/>
        <v/>
      </c>
      <c r="Q18" s="30">
        <f t="shared" si="0"/>
        <v>0</v>
      </c>
    </row>
    <row r="19" spans="1:17" ht="15" customHeight="1">
      <c r="A19" s="102">
        <v>8</v>
      </c>
      <c r="B19" s="3"/>
      <c r="C19" s="4"/>
      <c r="D19" s="5"/>
      <c r="E19" s="6"/>
      <c r="F19" s="7"/>
      <c r="G19" s="93"/>
      <c r="H19" s="38"/>
      <c r="I19" s="8"/>
      <c r="J19" s="103"/>
      <c r="L19" s="39" t="s">
        <v>243</v>
      </c>
      <c r="M19" s="68">
        <f t="shared" si="1"/>
        <v>0</v>
      </c>
      <c r="N19" s="72" t="str">
        <f t="shared" si="2"/>
        <v/>
      </c>
      <c r="Q19" s="30">
        <f t="shared" si="0"/>
        <v>0</v>
      </c>
    </row>
    <row r="20" spans="1:17" ht="15" customHeight="1">
      <c r="A20" s="102">
        <v>9</v>
      </c>
      <c r="B20" s="3"/>
      <c r="C20" s="4"/>
      <c r="D20" s="5"/>
      <c r="E20" s="6"/>
      <c r="F20" s="7"/>
      <c r="G20" s="88"/>
      <c r="H20" s="38"/>
      <c r="I20" s="8"/>
      <c r="J20" s="103"/>
      <c r="L20" s="39" t="s">
        <v>244</v>
      </c>
      <c r="M20" s="68">
        <f t="shared" si="1"/>
        <v>0</v>
      </c>
      <c r="N20" s="72" t="str">
        <f t="shared" si="2"/>
        <v/>
      </c>
      <c r="Q20" s="30">
        <f t="shared" si="0"/>
        <v>0</v>
      </c>
    </row>
    <row r="21" spans="1:17" ht="15" customHeight="1">
      <c r="A21" s="104">
        <v>10</v>
      </c>
      <c r="B21" s="9"/>
      <c r="C21" s="10"/>
      <c r="D21" s="11"/>
      <c r="E21" s="12"/>
      <c r="F21" s="13"/>
      <c r="G21" s="88"/>
      <c r="H21" s="38"/>
      <c r="I21" s="14"/>
      <c r="J21" s="105"/>
      <c r="L21" s="39" t="s">
        <v>245</v>
      </c>
      <c r="M21" s="68">
        <f t="shared" si="1"/>
        <v>0</v>
      </c>
      <c r="N21" s="72" t="str">
        <f t="shared" si="2"/>
        <v/>
      </c>
      <c r="Q21" s="30">
        <f t="shared" si="0"/>
        <v>0</v>
      </c>
    </row>
    <row r="22" spans="1:17" ht="15" customHeight="1">
      <c r="A22" s="106">
        <v>11</v>
      </c>
      <c r="B22" s="15"/>
      <c r="C22" s="16"/>
      <c r="D22" s="17"/>
      <c r="E22" s="18"/>
      <c r="F22" s="19"/>
      <c r="G22" s="94"/>
      <c r="H22" s="41"/>
      <c r="I22" s="20"/>
      <c r="J22" s="107"/>
      <c r="L22" s="39" t="s">
        <v>246</v>
      </c>
      <c r="M22" s="68">
        <f t="shared" si="1"/>
        <v>0</v>
      </c>
      <c r="N22" s="72" t="str">
        <f t="shared" si="2"/>
        <v/>
      </c>
      <c r="Q22" s="30">
        <f t="shared" si="0"/>
        <v>0</v>
      </c>
    </row>
    <row r="23" spans="1:17" ht="15" customHeight="1">
      <c r="A23" s="102">
        <v>12</v>
      </c>
      <c r="B23" s="3"/>
      <c r="C23" s="4"/>
      <c r="D23" s="5"/>
      <c r="E23" s="6"/>
      <c r="F23" s="21"/>
      <c r="G23" s="95"/>
      <c r="H23" s="38"/>
      <c r="I23" s="8"/>
      <c r="J23" s="103"/>
      <c r="L23" s="39" t="s">
        <v>261</v>
      </c>
      <c r="M23" s="68">
        <f t="shared" si="1"/>
        <v>0</v>
      </c>
      <c r="N23" s="72" t="str">
        <f t="shared" si="2"/>
        <v/>
      </c>
      <c r="Q23" s="30">
        <f t="shared" si="0"/>
        <v>0</v>
      </c>
    </row>
    <row r="24" spans="1:17" ht="15" customHeight="1">
      <c r="A24" s="102">
        <v>13</v>
      </c>
      <c r="B24" s="3"/>
      <c r="C24" s="4"/>
      <c r="D24" s="5"/>
      <c r="E24" s="6"/>
      <c r="F24" s="7"/>
      <c r="G24" s="88"/>
      <c r="H24" s="38"/>
      <c r="I24" s="8"/>
      <c r="J24" s="103"/>
      <c r="L24" s="39" t="s">
        <v>247</v>
      </c>
      <c r="M24" s="68">
        <f t="shared" si="1"/>
        <v>0</v>
      </c>
      <c r="N24" s="72" t="str">
        <f t="shared" si="2"/>
        <v/>
      </c>
      <c r="Q24" s="30">
        <f t="shared" si="0"/>
        <v>0</v>
      </c>
    </row>
    <row r="25" spans="1:17" ht="15" customHeight="1">
      <c r="A25" s="102">
        <v>14</v>
      </c>
      <c r="B25" s="3"/>
      <c r="C25" s="4"/>
      <c r="D25" s="5"/>
      <c r="E25" s="6"/>
      <c r="F25" s="7"/>
      <c r="G25" s="88"/>
      <c r="H25" s="38"/>
      <c r="I25" s="8"/>
      <c r="J25" s="103"/>
      <c r="L25" s="39" t="s">
        <v>248</v>
      </c>
      <c r="M25" s="68">
        <f t="shared" si="1"/>
        <v>0</v>
      </c>
      <c r="N25" s="72" t="str">
        <f t="shared" si="2"/>
        <v/>
      </c>
      <c r="Q25" s="30">
        <f t="shared" si="0"/>
        <v>0</v>
      </c>
    </row>
    <row r="26" spans="1:17" ht="15" customHeight="1">
      <c r="A26" s="104">
        <v>15</v>
      </c>
      <c r="B26" s="9"/>
      <c r="C26" s="10"/>
      <c r="D26" s="11"/>
      <c r="E26" s="12"/>
      <c r="F26" s="13"/>
      <c r="G26" s="90"/>
      <c r="H26" s="40"/>
      <c r="I26" s="14"/>
      <c r="J26" s="105"/>
      <c r="L26" s="39" t="s">
        <v>249</v>
      </c>
      <c r="M26" s="68">
        <f t="shared" si="1"/>
        <v>0</v>
      </c>
      <c r="N26" s="72" t="str">
        <f t="shared" si="2"/>
        <v/>
      </c>
      <c r="Q26" s="30">
        <f t="shared" si="0"/>
        <v>0</v>
      </c>
    </row>
    <row r="27" spans="1:17" ht="15" customHeight="1">
      <c r="A27" s="106">
        <v>16</v>
      </c>
      <c r="B27" s="15"/>
      <c r="C27" s="16"/>
      <c r="D27" s="17"/>
      <c r="E27" s="18"/>
      <c r="F27" s="19"/>
      <c r="G27" s="94"/>
      <c r="H27" s="41"/>
      <c r="I27" s="22"/>
      <c r="J27" s="108"/>
      <c r="L27" s="39" t="s">
        <v>250</v>
      </c>
      <c r="M27" s="68">
        <f t="shared" si="1"/>
        <v>0</v>
      </c>
      <c r="N27" s="72" t="str">
        <f>IF(M27&gt;1,"登録不正!!",IF(M27=1,"←２年走高跳は、県派遣はありません",""))</f>
        <v/>
      </c>
      <c r="Q27" s="30">
        <f t="shared" si="0"/>
        <v>0</v>
      </c>
    </row>
    <row r="28" spans="1:17" ht="15" customHeight="1">
      <c r="A28" s="102">
        <v>17</v>
      </c>
      <c r="B28" s="3"/>
      <c r="C28" s="4"/>
      <c r="D28" s="5"/>
      <c r="E28" s="6"/>
      <c r="F28" s="7"/>
      <c r="G28" s="88"/>
      <c r="H28" s="38"/>
      <c r="I28" s="8"/>
      <c r="J28" s="103"/>
      <c r="L28" s="39" t="s">
        <v>251</v>
      </c>
      <c r="M28" s="68">
        <f t="shared" si="1"/>
        <v>0</v>
      </c>
      <c r="N28" s="72" t="str">
        <f t="shared" si="2"/>
        <v/>
      </c>
      <c r="Q28" s="30">
        <f t="shared" si="0"/>
        <v>0</v>
      </c>
    </row>
    <row r="29" spans="1:17" ht="15" customHeight="1">
      <c r="A29" s="102">
        <v>18</v>
      </c>
      <c r="B29" s="3"/>
      <c r="C29" s="4"/>
      <c r="D29" s="5"/>
      <c r="E29" s="6"/>
      <c r="F29" s="7"/>
      <c r="G29" s="88"/>
      <c r="H29" s="38"/>
      <c r="I29" s="8"/>
      <c r="J29" s="103"/>
      <c r="L29" s="39" t="s">
        <v>252</v>
      </c>
      <c r="M29" s="68">
        <f t="shared" si="1"/>
        <v>0</v>
      </c>
      <c r="N29" s="72" t="str">
        <f t="shared" si="2"/>
        <v/>
      </c>
      <c r="Q29" s="30">
        <f t="shared" si="0"/>
        <v>0</v>
      </c>
    </row>
    <row r="30" spans="1:17" ht="15" customHeight="1">
      <c r="A30" s="102">
        <v>19</v>
      </c>
      <c r="B30" s="3"/>
      <c r="C30" s="4"/>
      <c r="D30" s="5"/>
      <c r="E30" s="6"/>
      <c r="F30" s="7"/>
      <c r="G30" s="88"/>
      <c r="H30" s="38"/>
      <c r="I30" s="8"/>
      <c r="J30" s="103"/>
      <c r="L30" s="39" t="s">
        <v>253</v>
      </c>
      <c r="M30" s="68">
        <f t="shared" si="1"/>
        <v>0</v>
      </c>
      <c r="N30" s="72" t="str">
        <f>IF(M30&gt;1,"登録不正!!",IF(M30=1,"←１年走幅跳は、県派遣はありません",""))</f>
        <v/>
      </c>
      <c r="Q30" s="30">
        <f t="shared" si="0"/>
        <v>0</v>
      </c>
    </row>
    <row r="31" spans="1:17" ht="15" customHeight="1">
      <c r="A31" s="104">
        <v>20</v>
      </c>
      <c r="B31" s="9"/>
      <c r="C31" s="10"/>
      <c r="D31" s="11"/>
      <c r="E31" s="12"/>
      <c r="F31" s="13"/>
      <c r="G31" s="96"/>
      <c r="H31" s="40"/>
      <c r="I31" s="14"/>
      <c r="J31" s="105"/>
      <c r="L31" s="39" t="s">
        <v>263</v>
      </c>
      <c r="M31" s="68">
        <f t="shared" ref="M31:M42" si="3">COUNTIF($I$12:$I$53,L31)</f>
        <v>0</v>
      </c>
      <c r="N31" s="72" t="str">
        <f>IF(M31&gt;6,"登録不正!!","")</f>
        <v/>
      </c>
      <c r="Q31" s="30">
        <f t="shared" si="0"/>
        <v>0</v>
      </c>
    </row>
    <row r="32" spans="1:17" ht="15" customHeight="1">
      <c r="A32" s="106">
        <v>21</v>
      </c>
      <c r="B32" s="15"/>
      <c r="C32" s="16"/>
      <c r="D32" s="17"/>
      <c r="E32" s="18"/>
      <c r="F32" s="19"/>
      <c r="G32" s="94"/>
      <c r="H32" s="41"/>
      <c r="I32" s="20"/>
      <c r="J32" s="107"/>
      <c r="L32" s="39" t="s">
        <v>264</v>
      </c>
      <c r="M32" s="68">
        <f t="shared" si="3"/>
        <v>0</v>
      </c>
      <c r="N32" s="72" t="str">
        <f t="shared" ref="N32:N42" si="4">IF(M32&gt;6,"登録不正!!","")</f>
        <v/>
      </c>
      <c r="Q32" s="30">
        <f t="shared" si="0"/>
        <v>0</v>
      </c>
    </row>
    <row r="33" spans="1:17" ht="15" customHeight="1">
      <c r="A33" s="102">
        <v>22</v>
      </c>
      <c r="B33" s="3"/>
      <c r="C33" s="4"/>
      <c r="D33" s="5"/>
      <c r="E33" s="6"/>
      <c r="F33" s="7"/>
      <c r="G33" s="88"/>
      <c r="H33" s="38"/>
      <c r="I33" s="8"/>
      <c r="J33" s="103"/>
      <c r="L33" s="39" t="s">
        <v>265</v>
      </c>
      <c r="M33" s="68">
        <f t="shared" si="3"/>
        <v>0</v>
      </c>
      <c r="N33" s="72" t="str">
        <f t="shared" si="4"/>
        <v/>
      </c>
      <c r="Q33" s="30">
        <f t="shared" si="0"/>
        <v>0</v>
      </c>
    </row>
    <row r="34" spans="1:17" ht="15" customHeight="1">
      <c r="A34" s="102">
        <v>23</v>
      </c>
      <c r="B34" s="3"/>
      <c r="C34" s="4"/>
      <c r="D34" s="5"/>
      <c r="E34" s="6"/>
      <c r="F34" s="7"/>
      <c r="G34" s="88"/>
      <c r="H34" s="38"/>
      <c r="I34" s="8"/>
      <c r="J34" s="103"/>
      <c r="L34" s="39" t="s">
        <v>272</v>
      </c>
      <c r="M34" s="68">
        <f t="shared" si="3"/>
        <v>0</v>
      </c>
      <c r="N34" s="72" t="str">
        <f t="shared" si="4"/>
        <v/>
      </c>
      <c r="Q34" s="30">
        <f t="shared" si="0"/>
        <v>0</v>
      </c>
    </row>
    <row r="35" spans="1:17" ht="15" customHeight="1">
      <c r="A35" s="102">
        <v>24</v>
      </c>
      <c r="B35" s="3"/>
      <c r="C35" s="4"/>
      <c r="D35" s="5"/>
      <c r="E35" s="6"/>
      <c r="F35" s="7"/>
      <c r="G35" s="89"/>
      <c r="H35" s="38"/>
      <c r="I35" s="8"/>
      <c r="J35" s="103"/>
      <c r="L35" s="39" t="s">
        <v>266</v>
      </c>
      <c r="M35" s="68">
        <f t="shared" si="3"/>
        <v>0</v>
      </c>
      <c r="N35" s="72" t="str">
        <f t="shared" si="4"/>
        <v/>
      </c>
      <c r="Q35" s="30">
        <f t="shared" si="0"/>
        <v>0</v>
      </c>
    </row>
    <row r="36" spans="1:17" ht="15" customHeight="1">
      <c r="A36" s="104">
        <v>25</v>
      </c>
      <c r="B36" s="9"/>
      <c r="C36" s="10"/>
      <c r="D36" s="11"/>
      <c r="E36" s="12"/>
      <c r="F36" s="13"/>
      <c r="G36" s="96"/>
      <c r="H36" s="40"/>
      <c r="I36" s="14"/>
      <c r="J36" s="105"/>
      <c r="L36" s="39" t="s">
        <v>267</v>
      </c>
      <c r="M36" s="68">
        <f t="shared" si="3"/>
        <v>0</v>
      </c>
      <c r="N36" s="72" t="str">
        <f t="shared" si="4"/>
        <v/>
      </c>
      <c r="Q36" s="30">
        <f t="shared" si="0"/>
        <v>0</v>
      </c>
    </row>
    <row r="37" spans="1:17" ht="15" customHeight="1">
      <c r="A37" s="106">
        <v>26</v>
      </c>
      <c r="B37" s="15"/>
      <c r="C37" s="16"/>
      <c r="D37" s="17"/>
      <c r="E37" s="18"/>
      <c r="F37" s="19"/>
      <c r="G37" s="91"/>
      <c r="H37" s="41"/>
      <c r="I37" s="20"/>
      <c r="J37" s="107"/>
      <c r="L37" s="39" t="s">
        <v>268</v>
      </c>
      <c r="M37" s="68">
        <f t="shared" si="3"/>
        <v>0</v>
      </c>
      <c r="N37" s="72" t="str">
        <f t="shared" si="4"/>
        <v/>
      </c>
      <c r="Q37" s="30">
        <f t="shared" si="0"/>
        <v>0</v>
      </c>
    </row>
    <row r="38" spans="1:17" ht="15" customHeight="1">
      <c r="A38" s="102">
        <v>27</v>
      </c>
      <c r="B38" s="3"/>
      <c r="C38" s="4"/>
      <c r="D38" s="5"/>
      <c r="E38" s="6"/>
      <c r="F38" s="7"/>
      <c r="G38" s="88"/>
      <c r="H38" s="38"/>
      <c r="I38" s="8"/>
      <c r="J38" s="103"/>
      <c r="L38" s="39" t="s">
        <v>273</v>
      </c>
      <c r="M38" s="68">
        <f t="shared" si="3"/>
        <v>0</v>
      </c>
      <c r="N38" s="72" t="str">
        <f t="shared" si="4"/>
        <v/>
      </c>
      <c r="Q38" s="30">
        <f t="shared" si="0"/>
        <v>0</v>
      </c>
    </row>
    <row r="39" spans="1:17" ht="15" customHeight="1">
      <c r="A39" s="102">
        <v>28</v>
      </c>
      <c r="B39" s="3"/>
      <c r="C39" s="4"/>
      <c r="D39" s="5"/>
      <c r="E39" s="6"/>
      <c r="F39" s="7"/>
      <c r="G39" s="88"/>
      <c r="H39" s="38"/>
      <c r="I39" s="8"/>
      <c r="J39" s="103"/>
      <c r="L39" s="39" t="s">
        <v>269</v>
      </c>
      <c r="M39" s="68">
        <f t="shared" si="3"/>
        <v>0</v>
      </c>
      <c r="N39" s="72" t="str">
        <f t="shared" si="4"/>
        <v/>
      </c>
      <c r="Q39" s="30">
        <f t="shared" si="0"/>
        <v>0</v>
      </c>
    </row>
    <row r="40" spans="1:17" ht="15" customHeight="1">
      <c r="A40" s="102">
        <v>29</v>
      </c>
      <c r="B40" s="3"/>
      <c r="C40" s="4"/>
      <c r="D40" s="5"/>
      <c r="E40" s="6"/>
      <c r="F40" s="7"/>
      <c r="G40" s="88"/>
      <c r="H40" s="38"/>
      <c r="I40" s="8"/>
      <c r="J40" s="103"/>
      <c r="L40" s="39" t="s">
        <v>270</v>
      </c>
      <c r="M40" s="68">
        <f t="shared" si="3"/>
        <v>0</v>
      </c>
      <c r="N40" s="72" t="str">
        <f t="shared" si="4"/>
        <v/>
      </c>
      <c r="Q40" s="30">
        <f t="shared" si="0"/>
        <v>0</v>
      </c>
    </row>
    <row r="41" spans="1:17" ht="15" customHeight="1">
      <c r="A41" s="104">
        <v>30</v>
      </c>
      <c r="B41" s="9"/>
      <c r="C41" s="10"/>
      <c r="D41" s="11"/>
      <c r="E41" s="12"/>
      <c r="F41" s="13"/>
      <c r="G41" s="96"/>
      <c r="H41" s="40"/>
      <c r="I41" s="14"/>
      <c r="J41" s="105"/>
      <c r="L41" s="39" t="s">
        <v>271</v>
      </c>
      <c r="M41" s="68">
        <f t="shared" si="3"/>
        <v>0</v>
      </c>
      <c r="N41" s="72" t="str">
        <f t="shared" si="4"/>
        <v/>
      </c>
      <c r="Q41" s="30">
        <f t="shared" si="0"/>
        <v>0</v>
      </c>
    </row>
    <row r="42" spans="1:17" ht="15" customHeight="1">
      <c r="A42" s="109">
        <v>31</v>
      </c>
      <c r="B42" s="24"/>
      <c r="C42" s="25"/>
      <c r="D42" s="26"/>
      <c r="E42" s="27"/>
      <c r="F42" s="21"/>
      <c r="G42" s="95"/>
      <c r="H42" s="42"/>
      <c r="I42" s="22"/>
      <c r="J42" s="108"/>
      <c r="L42" s="39" t="s">
        <v>274</v>
      </c>
      <c r="M42" s="68">
        <f t="shared" si="3"/>
        <v>0</v>
      </c>
      <c r="N42" s="73" t="str">
        <f t="shared" si="4"/>
        <v/>
      </c>
      <c r="O42" s="33"/>
      <c r="P42" s="33"/>
      <c r="Q42" s="30">
        <f t="shared" si="0"/>
        <v>0</v>
      </c>
    </row>
    <row r="43" spans="1:17" ht="15" customHeight="1">
      <c r="A43" s="109">
        <v>32</v>
      </c>
      <c r="B43" s="24"/>
      <c r="C43" s="25"/>
      <c r="D43" s="26"/>
      <c r="E43" s="27"/>
      <c r="F43" s="21"/>
      <c r="G43" s="95"/>
      <c r="H43" s="42"/>
      <c r="I43" s="22"/>
      <c r="J43" s="108"/>
      <c r="L43" s="43"/>
      <c r="M43" s="28"/>
      <c r="N43" s="33"/>
      <c r="O43" s="33"/>
      <c r="P43" s="33"/>
      <c r="Q43" s="30">
        <f t="shared" si="0"/>
        <v>0</v>
      </c>
    </row>
    <row r="44" spans="1:17" ht="15" customHeight="1">
      <c r="A44" s="109">
        <v>33</v>
      </c>
      <c r="B44" s="24"/>
      <c r="C44" s="25"/>
      <c r="D44" s="26"/>
      <c r="E44" s="27"/>
      <c r="F44" s="21"/>
      <c r="G44" s="95"/>
      <c r="H44" s="42"/>
      <c r="I44" s="22"/>
      <c r="J44" s="108"/>
      <c r="L44" s="43"/>
      <c r="M44" s="28"/>
      <c r="N44" s="33"/>
      <c r="O44" s="33"/>
      <c r="P44" s="33"/>
      <c r="Q44" s="30">
        <f t="shared" si="0"/>
        <v>0</v>
      </c>
    </row>
    <row r="45" spans="1:17" ht="15" customHeight="1">
      <c r="A45" s="102">
        <v>34</v>
      </c>
      <c r="B45" s="3"/>
      <c r="C45" s="4"/>
      <c r="D45" s="5"/>
      <c r="E45" s="6"/>
      <c r="F45" s="7"/>
      <c r="G45" s="88"/>
      <c r="H45" s="38"/>
      <c r="I45" s="8"/>
      <c r="J45" s="103"/>
      <c r="L45" s="43"/>
      <c r="M45" s="28"/>
      <c r="N45" s="33"/>
      <c r="O45" s="33"/>
      <c r="P45" s="33"/>
      <c r="Q45" s="30">
        <f t="shared" si="0"/>
        <v>0</v>
      </c>
    </row>
    <row r="46" spans="1:17" ht="15" customHeight="1">
      <c r="A46" s="104">
        <v>35</v>
      </c>
      <c r="B46" s="9"/>
      <c r="C46" s="10"/>
      <c r="D46" s="11"/>
      <c r="E46" s="12"/>
      <c r="F46" s="13"/>
      <c r="G46" s="96"/>
      <c r="H46" s="40"/>
      <c r="I46" s="14"/>
      <c r="J46" s="105"/>
      <c r="L46" s="23"/>
      <c r="Q46" s="30">
        <f t="shared" si="0"/>
        <v>0</v>
      </c>
    </row>
    <row r="47" spans="1:17" ht="15" customHeight="1">
      <c r="A47" s="109">
        <v>36</v>
      </c>
      <c r="B47" s="24"/>
      <c r="C47" s="25"/>
      <c r="D47" s="26"/>
      <c r="E47" s="27"/>
      <c r="F47" s="21"/>
      <c r="G47" s="97"/>
      <c r="H47" s="42"/>
      <c r="I47" s="22"/>
      <c r="J47" s="108"/>
      <c r="Q47" s="30">
        <f t="shared" si="0"/>
        <v>0</v>
      </c>
    </row>
    <row r="48" spans="1:17" ht="15" customHeight="1">
      <c r="A48" s="102">
        <v>37</v>
      </c>
      <c r="B48" s="3"/>
      <c r="C48" s="4"/>
      <c r="D48" s="5"/>
      <c r="E48" s="6"/>
      <c r="F48" s="7"/>
      <c r="G48" s="88"/>
      <c r="H48" s="38"/>
      <c r="I48" s="8"/>
      <c r="J48" s="103"/>
      <c r="Q48" s="30">
        <f t="shared" si="0"/>
        <v>0</v>
      </c>
    </row>
    <row r="49" spans="1:17" ht="15" customHeight="1">
      <c r="A49" s="109">
        <v>38</v>
      </c>
      <c r="B49" s="24"/>
      <c r="C49" s="25"/>
      <c r="D49" s="26"/>
      <c r="E49" s="27"/>
      <c r="F49" s="21"/>
      <c r="G49" s="97"/>
      <c r="H49" s="42"/>
      <c r="I49" s="22"/>
      <c r="J49" s="108"/>
      <c r="Q49" s="30">
        <f t="shared" si="0"/>
        <v>0</v>
      </c>
    </row>
    <row r="50" spans="1:17" ht="15" customHeight="1">
      <c r="A50" s="102">
        <v>39</v>
      </c>
      <c r="B50" s="3"/>
      <c r="C50" s="4"/>
      <c r="D50" s="5"/>
      <c r="E50" s="6"/>
      <c r="F50" s="7"/>
      <c r="G50" s="88"/>
      <c r="H50" s="38"/>
      <c r="I50" s="8"/>
      <c r="J50" s="103"/>
      <c r="L50" s="171" t="s">
        <v>146</v>
      </c>
      <c r="M50" s="171"/>
      <c r="Q50" s="30">
        <f t="shared" si="0"/>
        <v>0</v>
      </c>
    </row>
    <row r="51" spans="1:17" ht="15" customHeight="1">
      <c r="A51" s="104">
        <v>40</v>
      </c>
      <c r="B51" s="9"/>
      <c r="C51" s="10"/>
      <c r="D51" s="11"/>
      <c r="E51" s="12"/>
      <c r="F51" s="13"/>
      <c r="G51" s="96"/>
      <c r="H51" s="40"/>
      <c r="I51" s="14"/>
      <c r="J51" s="105"/>
      <c r="L51" s="171"/>
      <c r="M51" s="171"/>
      <c r="Q51" s="30">
        <f t="shared" si="0"/>
        <v>0</v>
      </c>
    </row>
    <row r="52" spans="1:17" ht="15" customHeight="1">
      <c r="A52" s="109">
        <v>41</v>
      </c>
      <c r="B52" s="24"/>
      <c r="C52" s="25"/>
      <c r="D52" s="26"/>
      <c r="E52" s="27"/>
      <c r="F52" s="21"/>
      <c r="G52" s="95"/>
      <c r="H52" s="42"/>
      <c r="I52" s="22"/>
      <c r="J52" s="108"/>
      <c r="L52" s="171"/>
      <c r="M52" s="171"/>
      <c r="Q52" s="30">
        <f t="shared" si="0"/>
        <v>0</v>
      </c>
    </row>
    <row r="53" spans="1:17" ht="15" customHeight="1">
      <c r="A53" s="104">
        <v>42</v>
      </c>
      <c r="B53" s="9"/>
      <c r="C53" s="10"/>
      <c r="D53" s="11"/>
      <c r="E53" s="12"/>
      <c r="F53" s="13"/>
      <c r="G53" s="96"/>
      <c r="H53" s="40"/>
      <c r="I53" s="110"/>
      <c r="J53" s="105"/>
      <c r="L53" s="171"/>
      <c r="M53" s="171"/>
      <c r="Q53" s="30">
        <f t="shared" si="0"/>
        <v>0</v>
      </c>
    </row>
    <row r="54" spans="1:17" ht="6" customHeight="1">
      <c r="E54" s="33"/>
      <c r="F54" s="33"/>
      <c r="G54" s="33"/>
      <c r="H54" s="33"/>
      <c r="I54" s="33"/>
      <c r="J54" s="33"/>
      <c r="L54" s="167" t="str">
        <f>IF(COUNTIF(E55,"&gt;6")&gt;0,"補員に７人以上登録されています","")</f>
        <v/>
      </c>
      <c r="M54" s="167"/>
      <c r="N54" s="167"/>
      <c r="O54" s="167"/>
      <c r="P54" s="167"/>
    </row>
    <row r="55" spans="1:17" ht="17.100000000000001" customHeight="1">
      <c r="A55" s="59" t="s">
        <v>115</v>
      </c>
      <c r="B55" s="60">
        <f>COUNTIF(Q12:Q53,"&gt;0")</f>
        <v>0</v>
      </c>
      <c r="C55" s="60" t="s">
        <v>116</v>
      </c>
      <c r="D55" s="61" t="s">
        <v>117</v>
      </c>
      <c r="E55" s="60">
        <f>I55-B55</f>
        <v>0</v>
      </c>
      <c r="F55" s="62" t="s">
        <v>116</v>
      </c>
      <c r="G55" s="63"/>
      <c r="H55" s="64" t="s">
        <v>118</v>
      </c>
      <c r="I55" s="60">
        <f>COUNTA(B12:B53)</f>
        <v>0</v>
      </c>
      <c r="J55" s="65" t="s">
        <v>116</v>
      </c>
      <c r="L55" s="167"/>
      <c r="M55" s="167"/>
      <c r="N55" s="167"/>
      <c r="O55" s="167"/>
      <c r="P55" s="167"/>
    </row>
    <row r="56" spans="1:17" ht="17.100000000000001" customHeight="1">
      <c r="A56" s="156" t="s">
        <v>286</v>
      </c>
      <c r="B56" s="156"/>
      <c r="C56" s="156"/>
      <c r="D56" s="156"/>
      <c r="E56" s="156"/>
      <c r="F56" s="156"/>
      <c r="G56" s="156"/>
      <c r="H56" s="156"/>
      <c r="I56" s="156"/>
      <c r="J56" s="156"/>
      <c r="K56" s="33"/>
    </row>
    <row r="57" spans="1:17" ht="6" customHeight="1">
      <c r="A57" s="44"/>
      <c r="B57" s="44"/>
      <c r="C57" s="44"/>
      <c r="D57" s="44"/>
      <c r="F57" s="33"/>
      <c r="G57" s="33"/>
      <c r="H57" s="33"/>
      <c r="I57" s="33"/>
      <c r="J57" s="33"/>
      <c r="K57" s="33"/>
    </row>
    <row r="58" spans="1:17" ht="15.75" customHeight="1">
      <c r="A58" s="30"/>
      <c r="B58" s="30"/>
      <c r="C58" s="30"/>
      <c r="D58" s="30"/>
      <c r="E58" s="29"/>
      <c r="F58" s="29"/>
      <c r="G58" s="29"/>
      <c r="H58" s="131" t="s">
        <v>359</v>
      </c>
      <c r="I58" s="131"/>
      <c r="J58" s="131"/>
      <c r="K58" s="33"/>
    </row>
    <row r="59" spans="1:17" ht="15">
      <c r="A59" s="30"/>
      <c r="B59" s="69" t="s">
        <v>0</v>
      </c>
      <c r="C59" s="30"/>
      <c r="D59" s="30"/>
      <c r="E59" s="33"/>
      <c r="F59" s="33"/>
      <c r="G59" s="33"/>
      <c r="H59" s="33"/>
      <c r="I59" s="33"/>
      <c r="J59" s="33"/>
      <c r="K59" s="33"/>
    </row>
    <row r="60" spans="1:17" ht="17.25" customHeight="1">
      <c r="A60" s="30"/>
      <c r="B60" s="132" t="str">
        <f>IF(H3="","",VLOOKUP(H3,$O$75:$S$108,2,FALSE)&amp;"立"&amp;VLOOKUP(H3,$O$75:$S$108,3,FALSE))</f>
        <v/>
      </c>
      <c r="C60" s="132"/>
      <c r="D60" s="132"/>
      <c r="E60" s="132"/>
      <c r="F60" s="132"/>
      <c r="G60" s="81" t="s">
        <v>191</v>
      </c>
      <c r="H60" s="157" t="str">
        <f>IF(H3="","",VLOOKUP(H3,$O$75:$S$108,5,FALSE)&amp;"　　 公印")</f>
        <v/>
      </c>
      <c r="I60" s="157"/>
      <c r="J60" s="157"/>
      <c r="K60" s="33"/>
    </row>
    <row r="61" spans="1:17" ht="3" customHeight="1">
      <c r="A61" s="30"/>
      <c r="B61" s="30"/>
      <c r="C61" s="30"/>
      <c r="D61" s="45"/>
      <c r="E61" s="33"/>
      <c r="G61" s="33"/>
      <c r="H61" s="33"/>
      <c r="I61" s="33"/>
      <c r="J61" s="33"/>
      <c r="K61" s="33"/>
    </row>
    <row r="62" spans="1:17">
      <c r="A62" s="155" t="s">
        <v>275</v>
      </c>
      <c r="B62" s="155"/>
      <c r="C62" s="155"/>
      <c r="D62" s="155"/>
      <c r="E62" s="155"/>
      <c r="F62" s="155"/>
      <c r="G62" s="155"/>
      <c r="H62" s="155"/>
      <c r="I62" s="155"/>
      <c r="J62" s="155"/>
      <c r="K62" s="33"/>
    </row>
    <row r="63" spans="1:17" ht="14.25">
      <c r="A63" s="30"/>
      <c r="B63" s="77" t="s">
        <v>283</v>
      </c>
      <c r="C63" s="30"/>
      <c r="D63" s="46"/>
      <c r="E63" s="33"/>
      <c r="G63" s="33"/>
      <c r="H63" s="33"/>
      <c r="I63" s="33"/>
      <c r="J63" s="33"/>
      <c r="K63" s="33"/>
    </row>
    <row r="64" spans="1:17">
      <c r="A64" s="30"/>
      <c r="B64" s="30"/>
      <c r="C64" s="30"/>
      <c r="D64" s="46"/>
      <c r="E64" s="33"/>
      <c r="G64" s="47"/>
      <c r="H64" s="33"/>
      <c r="I64" s="33"/>
      <c r="J64" s="33"/>
      <c r="K64" s="33"/>
    </row>
    <row r="74" spans="15:20">
      <c r="P74" s="30" t="s">
        <v>85</v>
      </c>
      <c r="Q74" s="30" t="s">
        <v>54</v>
      </c>
      <c r="R74" s="30" t="s">
        <v>52</v>
      </c>
      <c r="S74" s="30" t="s">
        <v>53</v>
      </c>
      <c r="T74" s="30" t="s">
        <v>120</v>
      </c>
    </row>
    <row r="75" spans="15:20">
      <c r="O75" s="48">
        <v>1</v>
      </c>
      <c r="P75" s="30" t="s">
        <v>86</v>
      </c>
      <c r="Q75" s="48" t="s">
        <v>8</v>
      </c>
      <c r="R75" s="48" t="s">
        <v>9</v>
      </c>
      <c r="S75" s="30" t="s">
        <v>352</v>
      </c>
      <c r="T75" s="48" t="s">
        <v>122</v>
      </c>
    </row>
    <row r="76" spans="15:20">
      <c r="O76" s="48">
        <v>2</v>
      </c>
      <c r="P76" s="30" t="s">
        <v>86</v>
      </c>
      <c r="Q76" s="48" t="s">
        <v>10</v>
      </c>
      <c r="R76" s="48" t="s">
        <v>11</v>
      </c>
      <c r="S76" s="48" t="s">
        <v>225</v>
      </c>
      <c r="T76" s="48" t="s">
        <v>132</v>
      </c>
    </row>
    <row r="77" spans="15:20">
      <c r="O77" s="48">
        <v>3</v>
      </c>
      <c r="P77" s="30" t="s">
        <v>86</v>
      </c>
      <c r="Q77" s="48" t="s">
        <v>12</v>
      </c>
      <c r="R77" s="48" t="s">
        <v>13</v>
      </c>
      <c r="S77" s="30" t="s">
        <v>140</v>
      </c>
      <c r="T77" s="48" t="s">
        <v>121</v>
      </c>
    </row>
    <row r="78" spans="15:20">
      <c r="O78" s="48">
        <v>4</v>
      </c>
      <c r="P78" s="30" t="s">
        <v>164</v>
      </c>
      <c r="Q78" s="48" t="s">
        <v>165</v>
      </c>
      <c r="R78" s="48"/>
      <c r="S78" s="30" t="s">
        <v>166</v>
      </c>
      <c r="T78" s="48"/>
    </row>
    <row r="79" spans="15:20">
      <c r="O79" s="48">
        <v>5</v>
      </c>
      <c r="P79" s="30" t="s">
        <v>87</v>
      </c>
      <c r="Q79" s="48" t="s">
        <v>14</v>
      </c>
      <c r="R79" s="48" t="s">
        <v>15</v>
      </c>
      <c r="S79" s="48" t="s">
        <v>226</v>
      </c>
      <c r="T79" s="48" t="s">
        <v>122</v>
      </c>
    </row>
    <row r="80" spans="15:20">
      <c r="O80" s="48">
        <v>6</v>
      </c>
      <c r="P80" s="30" t="s">
        <v>87</v>
      </c>
      <c r="Q80" s="48" t="s">
        <v>16</v>
      </c>
      <c r="R80" s="48" t="s">
        <v>17</v>
      </c>
      <c r="S80" s="30" t="s">
        <v>138</v>
      </c>
      <c r="T80" s="48" t="s">
        <v>133</v>
      </c>
    </row>
    <row r="81" spans="1:20" s="33" customFormat="1">
      <c r="A81" s="47"/>
      <c r="B81" s="47"/>
      <c r="C81" s="47"/>
      <c r="D81" s="47"/>
      <c r="M81" s="30"/>
      <c r="N81" s="30"/>
      <c r="O81" s="49">
        <v>7</v>
      </c>
      <c r="P81" s="33" t="s">
        <v>87</v>
      </c>
      <c r="Q81" s="49" t="s">
        <v>18</v>
      </c>
      <c r="R81" s="66" t="s">
        <v>19</v>
      </c>
      <c r="S81" s="30" t="s">
        <v>351</v>
      </c>
      <c r="T81" s="49" t="s">
        <v>124</v>
      </c>
    </row>
    <row r="82" spans="1:20" s="33" customFormat="1">
      <c r="A82" s="47"/>
      <c r="B82" s="47"/>
      <c r="C82" s="47"/>
      <c r="D82" s="47"/>
      <c r="M82" s="30"/>
      <c r="N82" s="30"/>
      <c r="O82" s="49">
        <v>8</v>
      </c>
      <c r="P82" s="53" t="s">
        <v>167</v>
      </c>
      <c r="Q82" s="49" t="s">
        <v>168</v>
      </c>
      <c r="R82" s="66"/>
      <c r="S82" s="30" t="s">
        <v>166</v>
      </c>
      <c r="T82" s="49"/>
    </row>
    <row r="83" spans="1:20">
      <c r="O83" s="48">
        <v>9</v>
      </c>
      <c r="P83" s="53" t="s">
        <v>88</v>
      </c>
      <c r="Q83" s="48" t="s">
        <v>20</v>
      </c>
      <c r="R83" s="48" t="s">
        <v>21</v>
      </c>
      <c r="S83" s="30" t="s">
        <v>356</v>
      </c>
      <c r="T83" s="48" t="s">
        <v>122</v>
      </c>
    </row>
    <row r="84" spans="1:20">
      <c r="O84" s="48">
        <v>10</v>
      </c>
      <c r="P84" s="53" t="s">
        <v>167</v>
      </c>
      <c r="Q84" s="48" t="s">
        <v>169</v>
      </c>
      <c r="R84" s="48"/>
      <c r="S84" s="30" t="s">
        <v>166</v>
      </c>
      <c r="T84" s="48"/>
    </row>
    <row r="85" spans="1:20">
      <c r="O85" s="48">
        <v>11</v>
      </c>
      <c r="P85" s="53" t="s">
        <v>167</v>
      </c>
      <c r="Q85" s="48" t="s">
        <v>170</v>
      </c>
      <c r="R85" s="48"/>
      <c r="S85" s="30" t="s">
        <v>166</v>
      </c>
      <c r="T85" s="48"/>
    </row>
    <row r="86" spans="1:20">
      <c r="O86" s="48">
        <v>12</v>
      </c>
      <c r="P86" s="53" t="s">
        <v>86</v>
      </c>
      <c r="Q86" s="48" t="s">
        <v>22</v>
      </c>
      <c r="R86" s="48" t="s">
        <v>23</v>
      </c>
      <c r="S86" s="30" t="s">
        <v>160</v>
      </c>
      <c r="T86" s="48" t="s">
        <v>123</v>
      </c>
    </row>
    <row r="87" spans="1:20">
      <c r="M87" s="33"/>
      <c r="O87" s="48">
        <v>13</v>
      </c>
      <c r="P87" s="53" t="s">
        <v>86</v>
      </c>
      <c r="Q87" s="48" t="s">
        <v>159</v>
      </c>
      <c r="R87" s="48" t="s">
        <v>24</v>
      </c>
      <c r="S87" s="48" t="s">
        <v>162</v>
      </c>
      <c r="T87" s="48" t="s">
        <v>126</v>
      </c>
    </row>
    <row r="88" spans="1:20">
      <c r="O88" s="48">
        <v>14</v>
      </c>
      <c r="P88" s="53" t="s">
        <v>89</v>
      </c>
      <c r="Q88" s="48" t="s">
        <v>25</v>
      </c>
      <c r="R88" s="48" t="s">
        <v>26</v>
      </c>
      <c r="S88" s="48" t="s">
        <v>348</v>
      </c>
      <c r="T88" s="48" t="s">
        <v>124</v>
      </c>
    </row>
    <row r="89" spans="1:20">
      <c r="O89" s="48">
        <v>15</v>
      </c>
      <c r="P89" s="53" t="s">
        <v>90</v>
      </c>
      <c r="Q89" s="48" t="s">
        <v>27</v>
      </c>
      <c r="R89" s="48" t="s">
        <v>28</v>
      </c>
      <c r="S89" s="30" t="s">
        <v>349</v>
      </c>
      <c r="T89" s="48" t="s">
        <v>126</v>
      </c>
    </row>
    <row r="90" spans="1:20">
      <c r="O90" s="48">
        <v>16</v>
      </c>
      <c r="P90" s="53" t="s">
        <v>91</v>
      </c>
      <c r="Q90" s="48" t="s">
        <v>29</v>
      </c>
      <c r="R90" s="48" t="s">
        <v>30</v>
      </c>
      <c r="S90" s="30" t="s">
        <v>161</v>
      </c>
      <c r="T90" s="48" t="s">
        <v>126</v>
      </c>
    </row>
    <row r="91" spans="1:20">
      <c r="O91" s="48">
        <v>17</v>
      </c>
      <c r="P91" s="53" t="s">
        <v>91</v>
      </c>
      <c r="Q91" s="48" t="s">
        <v>31</v>
      </c>
      <c r="R91" s="48" t="s">
        <v>32</v>
      </c>
      <c r="S91" s="48" t="s">
        <v>350</v>
      </c>
      <c r="T91" s="48" t="s">
        <v>125</v>
      </c>
    </row>
    <row r="92" spans="1:20">
      <c r="O92" s="48">
        <v>18</v>
      </c>
      <c r="P92" s="53" t="s">
        <v>87</v>
      </c>
      <c r="Q92" s="48" t="s">
        <v>33</v>
      </c>
      <c r="R92" s="48" t="s">
        <v>34</v>
      </c>
      <c r="S92" s="30" t="s">
        <v>357</v>
      </c>
      <c r="T92" s="48" t="s">
        <v>128</v>
      </c>
    </row>
    <row r="93" spans="1:20">
      <c r="O93" s="48">
        <v>19</v>
      </c>
      <c r="P93" s="53" t="s">
        <v>86</v>
      </c>
      <c r="Q93" s="48" t="s">
        <v>35</v>
      </c>
      <c r="R93" s="48" t="s">
        <v>36</v>
      </c>
      <c r="S93" s="48" t="s">
        <v>227</v>
      </c>
      <c r="T93" s="48" t="s">
        <v>124</v>
      </c>
    </row>
    <row r="94" spans="1:20">
      <c r="O94" s="48">
        <v>20</v>
      </c>
      <c r="P94" s="53" t="s">
        <v>86</v>
      </c>
      <c r="Q94" s="48" t="s">
        <v>182</v>
      </c>
      <c r="R94" s="48" t="s">
        <v>37</v>
      </c>
      <c r="S94" s="30" t="s">
        <v>358</v>
      </c>
      <c r="T94" s="48" t="s">
        <v>126</v>
      </c>
    </row>
    <row r="95" spans="1:20">
      <c r="O95" s="48">
        <v>21</v>
      </c>
      <c r="P95" s="53" t="s">
        <v>92</v>
      </c>
      <c r="Q95" s="48" t="s">
        <v>38</v>
      </c>
      <c r="R95" s="48" t="s">
        <v>39</v>
      </c>
      <c r="S95" s="48" t="s">
        <v>228</v>
      </c>
      <c r="T95" s="48" t="s">
        <v>124</v>
      </c>
    </row>
    <row r="96" spans="1:20">
      <c r="O96" s="48">
        <v>22</v>
      </c>
      <c r="P96" s="53" t="s">
        <v>93</v>
      </c>
      <c r="Q96" s="48" t="s">
        <v>40</v>
      </c>
      <c r="R96" s="48" t="s">
        <v>41</v>
      </c>
      <c r="S96" s="33" t="s">
        <v>163</v>
      </c>
      <c r="T96" s="48" t="s">
        <v>124</v>
      </c>
    </row>
    <row r="97" spans="15:20">
      <c r="O97" s="48">
        <v>23</v>
      </c>
      <c r="P97" s="53" t="s">
        <v>93</v>
      </c>
      <c r="Q97" s="48" t="s">
        <v>171</v>
      </c>
      <c r="R97" s="48"/>
      <c r="S97" s="33" t="s">
        <v>166</v>
      </c>
      <c r="T97" s="48"/>
    </row>
    <row r="98" spans="15:20">
      <c r="O98" s="48">
        <v>24</v>
      </c>
      <c r="P98" s="53" t="s">
        <v>93</v>
      </c>
      <c r="Q98" s="48" t="s">
        <v>172</v>
      </c>
      <c r="R98" s="48"/>
      <c r="S98" s="33" t="s">
        <v>166</v>
      </c>
      <c r="T98" s="48"/>
    </row>
    <row r="99" spans="15:20">
      <c r="O99" s="48">
        <v>25</v>
      </c>
      <c r="P99" s="53" t="s">
        <v>93</v>
      </c>
      <c r="Q99" s="48" t="s">
        <v>173</v>
      </c>
      <c r="R99" s="48"/>
      <c r="S99" s="33" t="s">
        <v>166</v>
      </c>
      <c r="T99" s="48"/>
    </row>
    <row r="100" spans="15:20">
      <c r="O100" s="48">
        <v>26</v>
      </c>
      <c r="P100" s="53" t="s">
        <v>93</v>
      </c>
      <c r="Q100" s="48" t="s">
        <v>174</v>
      </c>
      <c r="R100" s="48"/>
      <c r="S100" s="33" t="s">
        <v>166</v>
      </c>
      <c r="T100" s="48"/>
    </row>
    <row r="101" spans="15:20">
      <c r="O101" s="48">
        <v>27</v>
      </c>
      <c r="P101" s="53" t="s">
        <v>93</v>
      </c>
      <c r="Q101" s="48" t="s">
        <v>175</v>
      </c>
      <c r="R101" s="48"/>
      <c r="S101" s="33" t="s">
        <v>166</v>
      </c>
      <c r="T101" s="48"/>
    </row>
    <row r="102" spans="15:20">
      <c r="O102" s="48">
        <v>28</v>
      </c>
      <c r="P102" s="53" t="s">
        <v>93</v>
      </c>
      <c r="Q102" s="48" t="s">
        <v>176</v>
      </c>
      <c r="R102" s="48"/>
      <c r="S102" s="33" t="s">
        <v>166</v>
      </c>
      <c r="T102" s="48"/>
    </row>
    <row r="103" spans="15:20">
      <c r="O103" s="48">
        <v>29</v>
      </c>
      <c r="P103" s="53" t="s">
        <v>94</v>
      </c>
      <c r="Q103" s="48" t="s">
        <v>42</v>
      </c>
      <c r="R103" s="48"/>
      <c r="S103" s="30" t="s">
        <v>224</v>
      </c>
      <c r="T103" s="48"/>
    </row>
    <row r="104" spans="15:20">
      <c r="O104" s="48">
        <v>30</v>
      </c>
      <c r="P104" s="53" t="s">
        <v>94</v>
      </c>
      <c r="Q104" s="48" t="s">
        <v>43</v>
      </c>
      <c r="R104" s="48" t="s">
        <v>44</v>
      </c>
      <c r="S104" s="48" t="s">
        <v>229</v>
      </c>
      <c r="T104" s="48" t="s">
        <v>126</v>
      </c>
    </row>
    <row r="105" spans="15:20">
      <c r="O105" s="48">
        <v>31</v>
      </c>
      <c r="P105" s="53" t="s">
        <v>94</v>
      </c>
      <c r="Q105" s="48" t="s">
        <v>45</v>
      </c>
      <c r="R105" s="48"/>
      <c r="S105" s="48" t="s">
        <v>224</v>
      </c>
      <c r="T105" s="48"/>
    </row>
    <row r="106" spans="15:20">
      <c r="O106" s="48">
        <v>32</v>
      </c>
      <c r="P106" s="53" t="s">
        <v>95</v>
      </c>
      <c r="Q106" s="48" t="s">
        <v>46</v>
      </c>
      <c r="R106" s="48" t="s">
        <v>47</v>
      </c>
      <c r="S106" s="48" t="s">
        <v>230</v>
      </c>
      <c r="T106" s="48" t="s">
        <v>124</v>
      </c>
    </row>
    <row r="107" spans="15:20">
      <c r="O107" s="48">
        <v>33</v>
      </c>
      <c r="P107" s="53" t="s">
        <v>96</v>
      </c>
      <c r="Q107" s="48" t="s">
        <v>48</v>
      </c>
      <c r="R107" s="48" t="s">
        <v>49</v>
      </c>
      <c r="S107" s="30" t="s">
        <v>139</v>
      </c>
      <c r="T107" s="48" t="s">
        <v>122</v>
      </c>
    </row>
    <row r="108" spans="15:20">
      <c r="O108" s="48">
        <v>34</v>
      </c>
      <c r="P108" s="53" t="s">
        <v>86</v>
      </c>
      <c r="Q108" s="48" t="s">
        <v>50</v>
      </c>
      <c r="R108" s="48" t="s">
        <v>51</v>
      </c>
      <c r="S108" s="48" t="s">
        <v>231</v>
      </c>
      <c r="T108" s="48" t="s">
        <v>122</v>
      </c>
    </row>
    <row r="109" spans="15:20">
      <c r="S109" s="70" t="s">
        <v>122</v>
      </c>
      <c r="T109" s="30">
        <f>COUNTIF($T$75:$T$108,S109)</f>
        <v>7</v>
      </c>
    </row>
    <row r="110" spans="15:20">
      <c r="O110" s="30">
        <v>3</v>
      </c>
      <c r="S110" s="70" t="s">
        <v>124</v>
      </c>
      <c r="T110" s="30">
        <f t="shared" ref="T110:T112" si="5">COUNTIF($T$75:$T$108,S110)</f>
        <v>7</v>
      </c>
    </row>
    <row r="111" spans="15:20">
      <c r="O111" s="30">
        <v>2</v>
      </c>
      <c r="S111" s="70" t="s">
        <v>126</v>
      </c>
      <c r="T111" s="30">
        <f t="shared" si="5"/>
        <v>7</v>
      </c>
    </row>
    <row r="112" spans="15:20">
      <c r="O112" s="30">
        <v>1</v>
      </c>
      <c r="S112" s="70" t="s">
        <v>128</v>
      </c>
      <c r="T112" s="30">
        <f t="shared" si="5"/>
        <v>1</v>
      </c>
    </row>
    <row r="113" spans="15:15">
      <c r="O113" s="30" t="s">
        <v>234</v>
      </c>
    </row>
    <row r="114" spans="15:15">
      <c r="O114" s="30" t="s">
        <v>177</v>
      </c>
    </row>
    <row r="115" spans="15:15">
      <c r="O115" s="30" t="s">
        <v>178</v>
      </c>
    </row>
    <row r="116" spans="15:15">
      <c r="O116" s="30" t="s">
        <v>179</v>
      </c>
    </row>
    <row r="117" spans="15:15">
      <c r="O117" s="30" t="s">
        <v>180</v>
      </c>
    </row>
    <row r="118" spans="15:15">
      <c r="O118" s="30" t="s">
        <v>181</v>
      </c>
    </row>
    <row r="138" spans="1:17" s="33" customFormat="1">
      <c r="A138" s="47"/>
      <c r="B138" s="47"/>
      <c r="C138" s="47"/>
      <c r="D138" s="47"/>
      <c r="M138" s="30"/>
      <c r="N138" s="30"/>
      <c r="O138" s="30"/>
      <c r="P138" s="30"/>
      <c r="Q138" s="30"/>
    </row>
    <row r="139" spans="1:17" ht="14.25">
      <c r="O139" s="33"/>
      <c r="P139" s="51"/>
      <c r="Q139" s="51"/>
    </row>
    <row r="141" spans="1:17">
      <c r="M141" s="33"/>
      <c r="N141" s="33"/>
    </row>
    <row r="155" spans="4:6">
      <c r="D155" s="31" t="s">
        <v>83</v>
      </c>
      <c r="F155" s="30" t="s">
        <v>84</v>
      </c>
    </row>
  </sheetData>
  <sheetProtection algorithmName="SHA-512" hashValue="IjmZiKCQe6xPVbFIy5X3s5I6pu2Sw9dBr+XElv4LSVgeWtf4nVzT71ErLo1o2FK/CrUTcfROrW1wx094UqT/uQ==" saltValue="cPco9RDceG+R9UOyEt7H7Q==" spinCount="100000" sheet="1" objects="1" scenarios="1"/>
  <protectedRanges>
    <protectedRange sqref="B12:J53 H58 H6:I8 H3" name="範囲1"/>
  </protectedRanges>
  <mergeCells count="31">
    <mergeCell ref="A62:J62"/>
    <mergeCell ref="A56:J56"/>
    <mergeCell ref="H60:J60"/>
    <mergeCell ref="A1:J1"/>
    <mergeCell ref="L11:P11"/>
    <mergeCell ref="A2:C3"/>
    <mergeCell ref="L5:M9"/>
    <mergeCell ref="L54:P55"/>
    <mergeCell ref="J10:J11"/>
    <mergeCell ref="L10:P10"/>
    <mergeCell ref="L50:M53"/>
    <mergeCell ref="I10:I11"/>
    <mergeCell ref="G10:H10"/>
    <mergeCell ref="A10:A11"/>
    <mergeCell ref="B10:C10"/>
    <mergeCell ref="D10:E10"/>
    <mergeCell ref="H58:J58"/>
    <mergeCell ref="B60:F60"/>
    <mergeCell ref="H3:I3"/>
    <mergeCell ref="F10:F11"/>
    <mergeCell ref="H2:I2"/>
    <mergeCell ref="A8:B8"/>
    <mergeCell ref="F8:G8"/>
    <mergeCell ref="F6:G7"/>
    <mergeCell ref="A6:A7"/>
    <mergeCell ref="C8:E8"/>
    <mergeCell ref="B6:E7"/>
    <mergeCell ref="B5:J5"/>
    <mergeCell ref="H6:J6"/>
    <mergeCell ref="H7:J7"/>
    <mergeCell ref="H8:J8"/>
  </mergeCells>
  <phoneticPr fontId="1"/>
  <conditionalFormatting sqref="N31:N39">
    <cfRule type="cellIs" dxfId="6" priority="24" stopIfTrue="1" operator="greaterThan">
      <formula>6</formula>
    </cfRule>
  </conditionalFormatting>
  <conditionalFormatting sqref="M13:M30">
    <cfRule type="cellIs" dxfId="5" priority="2" stopIfTrue="1" operator="greaterThan">
      <formula>1</formula>
    </cfRule>
    <cfRule type="cellIs" dxfId="4" priority="3" stopIfTrue="1" operator="greaterThan">
      <formula>2</formula>
    </cfRule>
  </conditionalFormatting>
  <conditionalFormatting sqref="M31:M42">
    <cfRule type="cellIs" dxfId="3" priority="1" stopIfTrue="1" operator="greaterThan">
      <formula>6</formula>
    </cfRule>
  </conditionalFormatting>
  <dataValidations count="8">
    <dataValidation imeMode="on" allowBlank="1" showInputMessage="1" showErrorMessage="1" sqref="E58 C55 E55:F55" xr:uid="{00000000-0002-0000-0100-000000000000}"/>
    <dataValidation type="list" allowBlank="1" showInputMessage="1" showErrorMessage="1" sqref="G12:H53" xr:uid="{00000000-0002-0000-0100-000001000000}">
      <formula1>$L$13:$L$30</formula1>
    </dataValidation>
    <dataValidation type="custom" imeMode="halfKatakana" allowBlank="1" showInputMessage="1" showErrorMessage="1" errorTitle="半角ｶﾀｶﾅ" error="半角ｶﾀｶﾅで入力してください。" sqref="D12:E53" xr:uid="{00000000-0002-0000-0100-000002000000}">
      <formula1>D12=ASC(D12)</formula1>
    </dataValidation>
    <dataValidation imeMode="disabled" allowBlank="1" showInputMessage="1" showErrorMessage="1" sqref="A12:A53" xr:uid="{00000000-0002-0000-0100-000003000000}"/>
    <dataValidation type="list" imeMode="disabled" allowBlank="1" showInputMessage="1" showErrorMessage="1" sqref="F12:F53" xr:uid="{00000000-0002-0000-0100-000004000000}">
      <formula1>$O$110:$O$112</formula1>
    </dataValidation>
    <dataValidation type="list" allowBlank="1" showInputMessage="1" showErrorMessage="1" sqref="I12:I53" xr:uid="{00000000-0002-0000-0100-000005000000}">
      <formula1>$L$31:$L$42</formula1>
    </dataValidation>
    <dataValidation type="list" allowBlank="1" showInputMessage="1" showErrorMessage="1" sqref="J12:J53" xr:uid="{00000000-0002-0000-0100-000006000000}">
      <formula1>$O$113:$O$118</formula1>
    </dataValidation>
    <dataValidation type="custom" imeMode="halfKatakana" allowBlank="1" showInputMessage="1" showErrorMessage="1" errorTitle="半角カタカナ" error="半角カタカナで入力してください。" sqref="H6:J6" xr:uid="{00000000-0002-0000-0100-000007000000}">
      <formula1>H6=ASC(H6)</formula1>
    </dataValidation>
  </dataValidations>
  <printOptions horizontalCentered="1" verticalCentered="1"/>
  <pageMargins left="0.51181102362204722" right="0.51181102362204722" top="0.35433070866141736" bottom="0.35433070866141736" header="0.31496062992125984" footer="0.31496062992125984"/>
  <pageSetup paperSize="9" scale="91" orientation="portrait" r:id="rId1"/>
  <ignoredErrors>
    <ignoredError sqref="J3" unlockedFormula="1"/>
    <ignoredError sqref="N15 N2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T141"/>
  <sheetViews>
    <sheetView view="pageBreakPreview" zoomScaleNormal="100" zoomScaleSheetLayoutView="100" workbookViewId="0">
      <selection activeCell="A2" sqref="A2:C3"/>
    </sheetView>
  </sheetViews>
  <sheetFormatPr defaultRowHeight="13.5"/>
  <cols>
    <col min="1" max="1" width="7.25" style="31" customWidth="1"/>
    <col min="2" max="4" width="10.625" style="31" customWidth="1"/>
    <col min="5" max="5" width="10.625" style="30" customWidth="1"/>
    <col min="6" max="6" width="5.25" style="30" customWidth="1"/>
    <col min="7" max="8" width="11.5" style="30" customWidth="1"/>
    <col min="9" max="10" width="10.625" style="30" customWidth="1"/>
    <col min="11" max="11" width="3.25" style="30" customWidth="1"/>
    <col min="12" max="12" width="15.125" style="30" bestFit="1" customWidth="1"/>
    <col min="13" max="13" width="7.5" style="30" bestFit="1" customWidth="1"/>
    <col min="14" max="14" width="12.75" style="30" bestFit="1" customWidth="1"/>
    <col min="15" max="15" width="3.5" style="30" hidden="1" customWidth="1"/>
    <col min="16" max="16" width="9.5" style="30" hidden="1" customWidth="1"/>
    <col min="17" max="17" width="7.5" style="30" hidden="1" customWidth="1"/>
    <col min="18" max="18" width="13.875" style="30" hidden="1" customWidth="1"/>
    <col min="19" max="19" width="16.125" style="30" hidden="1" customWidth="1"/>
    <col min="20" max="20" width="10.5" style="30" hidden="1" customWidth="1"/>
    <col min="21" max="27" width="10.5" style="30" customWidth="1"/>
    <col min="28" max="30" width="9" style="30" customWidth="1"/>
    <col min="31" max="16384" width="9" style="30"/>
  </cols>
  <sheetData>
    <row r="1" spans="1:17" ht="20.25" customHeight="1" thickBot="1">
      <c r="A1" s="158" t="s">
        <v>354</v>
      </c>
      <c r="B1" s="158"/>
      <c r="C1" s="158"/>
      <c r="D1" s="158"/>
      <c r="E1" s="158"/>
      <c r="F1" s="158"/>
      <c r="G1" s="158"/>
      <c r="H1" s="158"/>
      <c r="I1" s="158"/>
      <c r="J1" s="158"/>
      <c r="K1" s="74" t="s">
        <v>190</v>
      </c>
    </row>
    <row r="2" spans="1:17" ht="14.25" customHeight="1" thickTop="1">
      <c r="A2" s="160" t="s">
        <v>285</v>
      </c>
      <c r="B2" s="161"/>
      <c r="C2" s="162"/>
      <c r="D2" s="30"/>
      <c r="F2" s="32"/>
      <c r="G2" s="32"/>
      <c r="H2" s="137" t="s">
        <v>189</v>
      </c>
      <c r="I2" s="138"/>
      <c r="J2" s="99" t="s">
        <v>277</v>
      </c>
    </row>
    <row r="3" spans="1:17" ht="33" customHeight="1" thickBot="1">
      <c r="A3" s="163"/>
      <c r="B3" s="164"/>
      <c r="C3" s="165"/>
      <c r="D3" s="30"/>
      <c r="E3" s="34"/>
      <c r="F3" s="33"/>
      <c r="G3" s="33"/>
      <c r="H3" s="133">
        <f>'申込書（男子）'!$H$3</f>
        <v>0</v>
      </c>
      <c r="I3" s="134"/>
      <c r="J3" s="101" t="str">
        <f>IFERROR(VLOOKUP($H$3,$O$73:$T$106,6,FALSE),"")</f>
        <v/>
      </c>
    </row>
    <row r="4" spans="1:17" ht="6" customHeight="1" thickTop="1">
      <c r="A4" s="30"/>
      <c r="B4" s="30"/>
      <c r="C4" s="30"/>
      <c r="D4" s="30"/>
      <c r="E4" s="33"/>
      <c r="F4" s="33"/>
      <c r="G4" s="35"/>
      <c r="H4" s="35"/>
      <c r="I4" s="35"/>
      <c r="J4" s="35"/>
    </row>
    <row r="5" spans="1:17" ht="24.75" customHeight="1">
      <c r="A5" s="100" t="s">
        <v>278</v>
      </c>
      <c r="B5" s="147" t="str">
        <f>IFERROR(VLOOKUP(H3,$O$73:$T$108,2,FALSE)&amp;"立"&amp;VLOOKUP(H3,$O$73:$T$108,3,FALSE)&amp;"中学校","")</f>
        <v/>
      </c>
      <c r="C5" s="147"/>
      <c r="D5" s="147"/>
      <c r="E5" s="147"/>
      <c r="F5" s="147"/>
      <c r="G5" s="147"/>
      <c r="H5" s="147"/>
      <c r="I5" s="147"/>
      <c r="J5" s="148"/>
    </row>
    <row r="6" spans="1:17" ht="15.75" customHeight="1">
      <c r="A6" s="144" t="s">
        <v>279</v>
      </c>
      <c r="B6" s="146" t="str">
        <f>IFERROR(VLOOKUP(H3,$O$73:$T$108,5,FALSE),"")</f>
        <v/>
      </c>
      <c r="C6" s="146"/>
      <c r="D6" s="146"/>
      <c r="E6" s="146"/>
      <c r="F6" s="142" t="s">
        <v>281</v>
      </c>
      <c r="G6" s="143"/>
      <c r="H6" s="149"/>
      <c r="I6" s="149"/>
      <c r="J6" s="150"/>
      <c r="L6" s="166" t="s">
        <v>147</v>
      </c>
      <c r="M6" s="166"/>
    </row>
    <row r="7" spans="1:17" ht="24.75" customHeight="1">
      <c r="A7" s="144"/>
      <c r="B7" s="146"/>
      <c r="C7" s="146"/>
      <c r="D7" s="146"/>
      <c r="E7" s="146"/>
      <c r="F7" s="143"/>
      <c r="G7" s="143"/>
      <c r="H7" s="151"/>
      <c r="I7" s="151"/>
      <c r="J7" s="152"/>
      <c r="L7" s="166"/>
      <c r="M7" s="166"/>
    </row>
    <row r="8" spans="1:17" ht="22.5" customHeight="1">
      <c r="A8" s="139" t="s">
        <v>280</v>
      </c>
      <c r="B8" s="140"/>
      <c r="C8" s="145" t="str">
        <f>IFERROR(VLOOKUP(H3,$O$73:$T$108,4,FALSE),"")</f>
        <v/>
      </c>
      <c r="D8" s="145"/>
      <c r="E8" s="145"/>
      <c r="F8" s="141" t="s">
        <v>282</v>
      </c>
      <c r="G8" s="141"/>
      <c r="H8" s="140"/>
      <c r="I8" s="140"/>
      <c r="J8" s="186"/>
      <c r="L8" s="166"/>
      <c r="M8" s="166"/>
    </row>
    <row r="9" spans="1:17" s="37" customFormat="1" ht="6" customHeight="1">
      <c r="A9" s="36"/>
      <c r="B9" s="36"/>
      <c r="C9" s="36"/>
      <c r="D9" s="36"/>
      <c r="E9" s="1"/>
      <c r="F9" s="1"/>
      <c r="G9" s="1"/>
      <c r="H9" s="1"/>
      <c r="I9" s="1"/>
      <c r="J9" s="1"/>
      <c r="K9" s="1"/>
      <c r="L9" s="166"/>
      <c r="M9" s="166"/>
      <c r="N9" s="1"/>
      <c r="O9" s="1"/>
      <c r="P9" s="30"/>
      <c r="Q9" s="30"/>
    </row>
    <row r="10" spans="1:17" ht="23.25" customHeight="1">
      <c r="A10" s="176" t="s">
        <v>188</v>
      </c>
      <c r="B10" s="178" t="s">
        <v>97</v>
      </c>
      <c r="C10" s="179"/>
      <c r="D10" s="180" t="s">
        <v>236</v>
      </c>
      <c r="E10" s="181"/>
      <c r="F10" s="135" t="s">
        <v>1</v>
      </c>
      <c r="G10" s="174" t="s">
        <v>131</v>
      </c>
      <c r="H10" s="175"/>
      <c r="I10" s="172" t="s">
        <v>149</v>
      </c>
      <c r="J10" s="168" t="s">
        <v>192</v>
      </c>
      <c r="L10" s="183" t="str">
        <f>IF(COUNTIF($M$29:$M$40,"&gt;6")&gt;0,"リレーに７人以上登録されています","")</f>
        <v/>
      </c>
      <c r="M10" s="183"/>
      <c r="N10" s="183"/>
      <c r="O10" s="183"/>
      <c r="P10" s="183"/>
    </row>
    <row r="11" spans="1:17" ht="23.25" customHeight="1">
      <c r="A11" s="177"/>
      <c r="B11" s="111" t="s">
        <v>2</v>
      </c>
      <c r="C11" s="112" t="s">
        <v>3</v>
      </c>
      <c r="D11" s="111" t="s">
        <v>4</v>
      </c>
      <c r="E11" s="112" t="s">
        <v>5</v>
      </c>
      <c r="F11" s="136"/>
      <c r="G11" s="113" t="s">
        <v>129</v>
      </c>
      <c r="H11" s="114" t="s">
        <v>130</v>
      </c>
      <c r="I11" s="173"/>
      <c r="J11" s="169"/>
      <c r="L11" s="182" t="str">
        <f>IF(COUNTIF(M13:M28,"&gt;1")&gt;0,"同一種目に２人以上登録しています","")</f>
        <v/>
      </c>
      <c r="M11" s="182"/>
      <c r="N11" s="182"/>
      <c r="O11" s="182"/>
      <c r="P11" s="182"/>
    </row>
    <row r="12" spans="1:17" ht="15" customHeight="1">
      <c r="A12" s="109">
        <v>1</v>
      </c>
      <c r="B12" s="24"/>
      <c r="C12" s="25"/>
      <c r="D12" s="26"/>
      <c r="E12" s="27"/>
      <c r="F12" s="21"/>
      <c r="G12" s="95"/>
      <c r="H12" s="42"/>
      <c r="I12" s="22"/>
      <c r="J12" s="108"/>
      <c r="L12" s="2" t="s">
        <v>6</v>
      </c>
      <c r="M12" s="2" t="s">
        <v>7</v>
      </c>
      <c r="Q12" s="30">
        <f t="shared" ref="Q12:Q51" si="0">COUNTA(G12:I12)</f>
        <v>0</v>
      </c>
    </row>
    <row r="13" spans="1:17" ht="15" customHeight="1">
      <c r="A13" s="102">
        <v>2</v>
      </c>
      <c r="B13" s="3"/>
      <c r="C13" s="4"/>
      <c r="D13" s="5"/>
      <c r="E13" s="6"/>
      <c r="F13" s="7"/>
      <c r="G13" s="88"/>
      <c r="H13" s="38"/>
      <c r="I13" s="8"/>
      <c r="J13" s="103"/>
      <c r="L13" s="39" t="s">
        <v>237</v>
      </c>
      <c r="M13" s="67">
        <f>COUNTIF($G$12:$H$51,L13)</f>
        <v>0</v>
      </c>
      <c r="N13" s="72" t="str">
        <f>IF(M13&gt;1,"登録不正!!","")</f>
        <v/>
      </c>
      <c r="Q13" s="30">
        <f t="shared" si="0"/>
        <v>0</v>
      </c>
    </row>
    <row r="14" spans="1:17" ht="15" customHeight="1">
      <c r="A14" s="102">
        <v>3</v>
      </c>
      <c r="B14" s="3"/>
      <c r="C14" s="4"/>
      <c r="D14" s="5"/>
      <c r="E14" s="6"/>
      <c r="F14" s="7"/>
      <c r="G14" s="88"/>
      <c r="H14" s="38"/>
      <c r="I14" s="8"/>
      <c r="J14" s="103"/>
      <c r="L14" s="39" t="s">
        <v>238</v>
      </c>
      <c r="M14" s="67">
        <f t="shared" ref="M14:M28" si="1">COUNTIF($G$12:$H$51,L14)</f>
        <v>0</v>
      </c>
      <c r="N14" s="72" t="str">
        <f t="shared" ref="N14:N26" si="2">IF(M14&gt;1,"登録不正!!","")</f>
        <v/>
      </c>
      <c r="Q14" s="30">
        <f t="shared" si="0"/>
        <v>0</v>
      </c>
    </row>
    <row r="15" spans="1:17" ht="15" customHeight="1">
      <c r="A15" s="102">
        <v>4</v>
      </c>
      <c r="B15" s="3"/>
      <c r="C15" s="4"/>
      <c r="D15" s="5"/>
      <c r="E15" s="6"/>
      <c r="F15" s="7"/>
      <c r="G15" s="89"/>
      <c r="H15" s="38"/>
      <c r="I15" s="8"/>
      <c r="J15" s="103"/>
      <c r="L15" s="39" t="s">
        <v>240</v>
      </c>
      <c r="M15" s="67">
        <f t="shared" si="1"/>
        <v>0</v>
      </c>
      <c r="N15" s="72" t="str">
        <f t="shared" si="2"/>
        <v/>
      </c>
      <c r="Q15" s="30">
        <f t="shared" si="0"/>
        <v>0</v>
      </c>
    </row>
    <row r="16" spans="1:17" ht="15" customHeight="1">
      <c r="A16" s="104">
        <v>5</v>
      </c>
      <c r="B16" s="9"/>
      <c r="C16" s="10"/>
      <c r="D16" s="11"/>
      <c r="E16" s="12"/>
      <c r="F16" s="13"/>
      <c r="G16" s="90"/>
      <c r="H16" s="40"/>
      <c r="I16" s="14"/>
      <c r="J16" s="105"/>
      <c r="L16" s="39" t="s">
        <v>241</v>
      </c>
      <c r="M16" s="67">
        <f t="shared" si="1"/>
        <v>0</v>
      </c>
      <c r="N16" s="72" t="str">
        <f t="shared" si="2"/>
        <v/>
      </c>
      <c r="Q16" s="30">
        <f t="shared" si="0"/>
        <v>0</v>
      </c>
    </row>
    <row r="17" spans="1:17" ht="15" customHeight="1">
      <c r="A17" s="106">
        <v>6</v>
      </c>
      <c r="B17" s="15"/>
      <c r="C17" s="16"/>
      <c r="D17" s="17"/>
      <c r="E17" s="18"/>
      <c r="F17" s="19"/>
      <c r="G17" s="91"/>
      <c r="H17" s="41"/>
      <c r="I17" s="20"/>
      <c r="J17" s="107"/>
      <c r="L17" s="39" t="s">
        <v>258</v>
      </c>
      <c r="M17" s="67">
        <f t="shared" si="1"/>
        <v>0</v>
      </c>
      <c r="N17" s="72" t="str">
        <f t="shared" si="2"/>
        <v/>
      </c>
      <c r="Q17" s="30">
        <f t="shared" si="0"/>
        <v>0</v>
      </c>
    </row>
    <row r="18" spans="1:17" ht="15" customHeight="1">
      <c r="A18" s="102">
        <v>7</v>
      </c>
      <c r="B18" s="3"/>
      <c r="C18" s="4"/>
      <c r="D18" s="5"/>
      <c r="E18" s="6"/>
      <c r="F18" s="7"/>
      <c r="G18" s="92"/>
      <c r="H18" s="38"/>
      <c r="I18" s="8"/>
      <c r="J18" s="103"/>
      <c r="L18" s="39" t="s">
        <v>244</v>
      </c>
      <c r="M18" s="67">
        <f t="shared" si="1"/>
        <v>0</v>
      </c>
      <c r="N18" s="72" t="str">
        <f t="shared" si="2"/>
        <v/>
      </c>
      <c r="Q18" s="30">
        <f t="shared" si="0"/>
        <v>0</v>
      </c>
    </row>
    <row r="19" spans="1:17" ht="15" customHeight="1">
      <c r="A19" s="102">
        <v>8</v>
      </c>
      <c r="B19" s="3"/>
      <c r="C19" s="4"/>
      <c r="D19" s="5"/>
      <c r="E19" s="6"/>
      <c r="F19" s="7"/>
      <c r="G19" s="93"/>
      <c r="H19" s="38"/>
      <c r="I19" s="8"/>
      <c r="J19" s="103"/>
      <c r="L19" s="39" t="s">
        <v>246</v>
      </c>
      <c r="M19" s="67">
        <f t="shared" si="1"/>
        <v>0</v>
      </c>
      <c r="N19" s="72" t="str">
        <f t="shared" si="2"/>
        <v/>
      </c>
      <c r="Q19" s="30">
        <f t="shared" si="0"/>
        <v>0</v>
      </c>
    </row>
    <row r="20" spans="1:17" ht="15" customHeight="1">
      <c r="A20" s="102">
        <v>9</v>
      </c>
      <c r="B20" s="3"/>
      <c r="C20" s="4"/>
      <c r="D20" s="5"/>
      <c r="E20" s="6"/>
      <c r="F20" s="7"/>
      <c r="G20" s="88"/>
      <c r="H20" s="38"/>
      <c r="I20" s="8"/>
      <c r="J20" s="103"/>
      <c r="L20" s="39" t="s">
        <v>262</v>
      </c>
      <c r="M20" s="67">
        <f t="shared" si="1"/>
        <v>0</v>
      </c>
      <c r="N20" s="72" t="str">
        <f t="shared" si="2"/>
        <v/>
      </c>
      <c r="Q20" s="30">
        <f t="shared" si="0"/>
        <v>0</v>
      </c>
    </row>
    <row r="21" spans="1:17" ht="15" customHeight="1">
      <c r="A21" s="104">
        <v>10</v>
      </c>
      <c r="B21" s="9"/>
      <c r="C21" s="10"/>
      <c r="D21" s="11"/>
      <c r="E21" s="12"/>
      <c r="F21" s="13"/>
      <c r="G21" s="88"/>
      <c r="H21" s="38"/>
      <c r="I21" s="14"/>
      <c r="J21" s="105"/>
      <c r="L21" s="39" t="s">
        <v>247</v>
      </c>
      <c r="M21" s="67">
        <f t="shared" si="1"/>
        <v>0</v>
      </c>
      <c r="N21" s="72" t="str">
        <f t="shared" si="2"/>
        <v/>
      </c>
      <c r="Q21" s="30">
        <f t="shared" si="0"/>
        <v>0</v>
      </c>
    </row>
    <row r="22" spans="1:17" ht="15" customHeight="1">
      <c r="A22" s="106">
        <v>11</v>
      </c>
      <c r="B22" s="15"/>
      <c r="C22" s="16"/>
      <c r="D22" s="17"/>
      <c r="E22" s="18"/>
      <c r="F22" s="19"/>
      <c r="G22" s="94"/>
      <c r="H22" s="41"/>
      <c r="I22" s="20"/>
      <c r="J22" s="107"/>
      <c r="L22" s="39" t="s">
        <v>248</v>
      </c>
      <c r="M22" s="67">
        <f t="shared" si="1"/>
        <v>0</v>
      </c>
      <c r="N22" s="72" t="str">
        <f t="shared" si="2"/>
        <v/>
      </c>
      <c r="Q22" s="30">
        <f t="shared" si="0"/>
        <v>0</v>
      </c>
    </row>
    <row r="23" spans="1:17" ht="15" customHeight="1">
      <c r="A23" s="102">
        <v>12</v>
      </c>
      <c r="B23" s="3"/>
      <c r="C23" s="4"/>
      <c r="D23" s="5"/>
      <c r="E23" s="6"/>
      <c r="F23" s="21"/>
      <c r="G23" s="95"/>
      <c r="H23" s="38"/>
      <c r="I23" s="8"/>
      <c r="J23" s="103"/>
      <c r="L23" s="39" t="s">
        <v>259</v>
      </c>
      <c r="M23" s="67">
        <f t="shared" si="1"/>
        <v>0</v>
      </c>
      <c r="N23" s="72" t="str">
        <f t="shared" si="2"/>
        <v/>
      </c>
      <c r="Q23" s="30">
        <f t="shared" si="0"/>
        <v>0</v>
      </c>
    </row>
    <row r="24" spans="1:17" ht="15" customHeight="1">
      <c r="A24" s="102">
        <v>13</v>
      </c>
      <c r="B24" s="3"/>
      <c r="C24" s="4"/>
      <c r="D24" s="5"/>
      <c r="E24" s="6"/>
      <c r="F24" s="7"/>
      <c r="G24" s="88"/>
      <c r="H24" s="38"/>
      <c r="I24" s="8"/>
      <c r="J24" s="103"/>
      <c r="L24" s="39" t="s">
        <v>250</v>
      </c>
      <c r="M24" s="67">
        <f t="shared" si="1"/>
        <v>0</v>
      </c>
      <c r="N24" s="72" t="str">
        <f>IF(M24&gt;1,"登録不正!!",IF(M24=1,"←２年走高跳は、県派遣はありません",""))</f>
        <v/>
      </c>
      <c r="Q24" s="30">
        <f t="shared" si="0"/>
        <v>0</v>
      </c>
    </row>
    <row r="25" spans="1:17" ht="15" customHeight="1">
      <c r="A25" s="102">
        <v>14</v>
      </c>
      <c r="B25" s="3"/>
      <c r="C25" s="4"/>
      <c r="D25" s="5"/>
      <c r="E25" s="6"/>
      <c r="F25" s="7"/>
      <c r="G25" s="88"/>
      <c r="H25" s="38"/>
      <c r="I25" s="8"/>
      <c r="J25" s="103"/>
      <c r="L25" s="39" t="s">
        <v>251</v>
      </c>
      <c r="M25" s="67">
        <f t="shared" si="1"/>
        <v>0</v>
      </c>
      <c r="N25" s="72" t="str">
        <f t="shared" si="2"/>
        <v/>
      </c>
      <c r="Q25" s="30">
        <f t="shared" si="0"/>
        <v>0</v>
      </c>
    </row>
    <row r="26" spans="1:17" ht="15" customHeight="1">
      <c r="A26" s="104">
        <v>15</v>
      </c>
      <c r="B26" s="9"/>
      <c r="C26" s="10"/>
      <c r="D26" s="11"/>
      <c r="E26" s="12"/>
      <c r="F26" s="13"/>
      <c r="G26" s="90"/>
      <c r="H26" s="40"/>
      <c r="I26" s="14"/>
      <c r="J26" s="105"/>
      <c r="L26" s="39" t="s">
        <v>260</v>
      </c>
      <c r="M26" s="67">
        <f t="shared" si="1"/>
        <v>0</v>
      </c>
      <c r="N26" s="72" t="str">
        <f t="shared" si="2"/>
        <v/>
      </c>
      <c r="Q26" s="30">
        <f t="shared" si="0"/>
        <v>0</v>
      </c>
    </row>
    <row r="27" spans="1:17" ht="15" customHeight="1">
      <c r="A27" s="106">
        <v>16</v>
      </c>
      <c r="B27" s="15"/>
      <c r="C27" s="16"/>
      <c r="D27" s="17"/>
      <c r="E27" s="18"/>
      <c r="F27" s="19"/>
      <c r="G27" s="94"/>
      <c r="H27" s="41"/>
      <c r="I27" s="22"/>
      <c r="J27" s="108"/>
      <c r="L27" s="39" t="s">
        <v>253</v>
      </c>
      <c r="M27" s="67">
        <f t="shared" si="1"/>
        <v>0</v>
      </c>
      <c r="N27" s="72" t="str">
        <f>IF(M27&gt;1,"登録不正!!",IF(M27=1,"←１年走幅跳は、県派遣はありません",""))</f>
        <v/>
      </c>
      <c r="Q27" s="30">
        <f t="shared" si="0"/>
        <v>0</v>
      </c>
    </row>
    <row r="28" spans="1:17" ht="15" customHeight="1">
      <c r="A28" s="102">
        <v>17</v>
      </c>
      <c r="B28" s="3"/>
      <c r="C28" s="4"/>
      <c r="D28" s="5"/>
      <c r="E28" s="6"/>
      <c r="F28" s="7"/>
      <c r="G28" s="88"/>
      <c r="H28" s="38"/>
      <c r="I28" s="8"/>
      <c r="J28" s="103"/>
      <c r="L28" s="75"/>
      <c r="M28" s="76">
        <f t="shared" si="1"/>
        <v>0</v>
      </c>
      <c r="N28" s="72"/>
      <c r="Q28" s="30">
        <f t="shared" si="0"/>
        <v>0</v>
      </c>
    </row>
    <row r="29" spans="1:17" ht="15" customHeight="1">
      <c r="A29" s="102">
        <v>18</v>
      </c>
      <c r="B29" s="3"/>
      <c r="C29" s="4"/>
      <c r="D29" s="5"/>
      <c r="E29" s="6"/>
      <c r="F29" s="7"/>
      <c r="G29" s="88"/>
      <c r="H29" s="38"/>
      <c r="I29" s="8"/>
      <c r="J29" s="103"/>
      <c r="L29" s="39" t="s">
        <v>288</v>
      </c>
      <c r="M29" s="67">
        <f t="shared" ref="M29:M40" si="3">COUNTIF($I$12:$I$51,L29)</f>
        <v>0</v>
      </c>
      <c r="N29" s="72" t="str">
        <f>IF(M29&gt;6,"登録不正!!","")</f>
        <v/>
      </c>
      <c r="Q29" s="30">
        <f t="shared" si="0"/>
        <v>0</v>
      </c>
    </row>
    <row r="30" spans="1:17" ht="15" customHeight="1">
      <c r="A30" s="102">
        <v>19</v>
      </c>
      <c r="B30" s="3"/>
      <c r="C30" s="4"/>
      <c r="D30" s="5"/>
      <c r="E30" s="6"/>
      <c r="F30" s="7"/>
      <c r="G30" s="88"/>
      <c r="H30" s="38"/>
      <c r="I30" s="8"/>
      <c r="J30" s="103"/>
      <c r="L30" s="39" t="s">
        <v>289</v>
      </c>
      <c r="M30" s="67">
        <f t="shared" si="3"/>
        <v>0</v>
      </c>
      <c r="N30" s="72" t="str">
        <f t="shared" ref="N30:N40" si="4">IF(M30&gt;6,"登録不正!!","")</f>
        <v/>
      </c>
      <c r="Q30" s="30">
        <f t="shared" si="0"/>
        <v>0</v>
      </c>
    </row>
    <row r="31" spans="1:17" ht="15" customHeight="1">
      <c r="A31" s="104">
        <v>20</v>
      </c>
      <c r="B31" s="9"/>
      <c r="C31" s="10"/>
      <c r="D31" s="11"/>
      <c r="E31" s="12"/>
      <c r="F31" s="13"/>
      <c r="G31" s="96"/>
      <c r="H31" s="40"/>
      <c r="I31" s="14"/>
      <c r="J31" s="105"/>
      <c r="L31" s="39" t="s">
        <v>290</v>
      </c>
      <c r="M31" s="67">
        <f t="shared" si="3"/>
        <v>0</v>
      </c>
      <c r="N31" s="72" t="str">
        <f t="shared" si="4"/>
        <v/>
      </c>
      <c r="Q31" s="30">
        <f t="shared" si="0"/>
        <v>0</v>
      </c>
    </row>
    <row r="32" spans="1:17" ht="15" customHeight="1">
      <c r="A32" s="106">
        <v>21</v>
      </c>
      <c r="B32" s="15"/>
      <c r="C32" s="16"/>
      <c r="D32" s="17"/>
      <c r="E32" s="18"/>
      <c r="F32" s="19"/>
      <c r="G32" s="94"/>
      <c r="H32" s="41"/>
      <c r="I32" s="20"/>
      <c r="J32" s="107"/>
      <c r="L32" s="39" t="s">
        <v>291</v>
      </c>
      <c r="M32" s="67">
        <f t="shared" si="3"/>
        <v>0</v>
      </c>
      <c r="N32" s="72" t="str">
        <f t="shared" si="4"/>
        <v/>
      </c>
      <c r="Q32" s="30">
        <f t="shared" si="0"/>
        <v>0</v>
      </c>
    </row>
    <row r="33" spans="1:17" ht="15" customHeight="1">
      <c r="A33" s="102">
        <v>22</v>
      </c>
      <c r="B33" s="3"/>
      <c r="C33" s="4"/>
      <c r="D33" s="5"/>
      <c r="E33" s="6"/>
      <c r="F33" s="7"/>
      <c r="G33" s="88"/>
      <c r="H33" s="38"/>
      <c r="I33" s="8"/>
      <c r="J33" s="103"/>
      <c r="L33" s="39" t="s">
        <v>292</v>
      </c>
      <c r="M33" s="67">
        <f t="shared" si="3"/>
        <v>0</v>
      </c>
      <c r="N33" s="72" t="str">
        <f t="shared" si="4"/>
        <v/>
      </c>
      <c r="Q33" s="30">
        <f t="shared" si="0"/>
        <v>0</v>
      </c>
    </row>
    <row r="34" spans="1:17" ht="15" customHeight="1">
      <c r="A34" s="102">
        <v>23</v>
      </c>
      <c r="B34" s="3"/>
      <c r="C34" s="4"/>
      <c r="D34" s="5"/>
      <c r="E34" s="6"/>
      <c r="F34" s="7"/>
      <c r="G34" s="88"/>
      <c r="H34" s="38"/>
      <c r="I34" s="8"/>
      <c r="J34" s="103"/>
      <c r="L34" s="39" t="s">
        <v>293</v>
      </c>
      <c r="M34" s="67">
        <f t="shared" si="3"/>
        <v>0</v>
      </c>
      <c r="N34" s="72" t="str">
        <f t="shared" si="4"/>
        <v/>
      </c>
      <c r="Q34" s="30">
        <f t="shared" si="0"/>
        <v>0</v>
      </c>
    </row>
    <row r="35" spans="1:17" ht="15" customHeight="1">
      <c r="A35" s="102">
        <v>24</v>
      </c>
      <c r="B35" s="3"/>
      <c r="C35" s="4"/>
      <c r="D35" s="5"/>
      <c r="E35" s="6"/>
      <c r="F35" s="7"/>
      <c r="G35" s="89"/>
      <c r="H35" s="38"/>
      <c r="I35" s="8"/>
      <c r="J35" s="103"/>
      <c r="L35" s="39" t="s">
        <v>294</v>
      </c>
      <c r="M35" s="67">
        <f t="shared" si="3"/>
        <v>0</v>
      </c>
      <c r="N35" s="72" t="str">
        <f t="shared" si="4"/>
        <v/>
      </c>
      <c r="Q35" s="30">
        <f t="shared" si="0"/>
        <v>0</v>
      </c>
    </row>
    <row r="36" spans="1:17" ht="15" customHeight="1">
      <c r="A36" s="104">
        <v>25</v>
      </c>
      <c r="B36" s="9"/>
      <c r="C36" s="10"/>
      <c r="D36" s="11"/>
      <c r="E36" s="12"/>
      <c r="F36" s="13"/>
      <c r="G36" s="96"/>
      <c r="H36" s="40"/>
      <c r="I36" s="14"/>
      <c r="J36" s="105"/>
      <c r="L36" s="39" t="s">
        <v>295</v>
      </c>
      <c r="M36" s="67">
        <f t="shared" si="3"/>
        <v>0</v>
      </c>
      <c r="N36" s="72" t="str">
        <f t="shared" si="4"/>
        <v/>
      </c>
      <c r="Q36" s="30">
        <f t="shared" si="0"/>
        <v>0</v>
      </c>
    </row>
    <row r="37" spans="1:17" ht="15" customHeight="1">
      <c r="A37" s="106">
        <v>26</v>
      </c>
      <c r="B37" s="15"/>
      <c r="C37" s="16"/>
      <c r="D37" s="17"/>
      <c r="E37" s="18"/>
      <c r="F37" s="19"/>
      <c r="G37" s="91"/>
      <c r="H37" s="41"/>
      <c r="I37" s="20"/>
      <c r="J37" s="107"/>
      <c r="L37" s="39" t="s">
        <v>296</v>
      </c>
      <c r="M37" s="67">
        <f t="shared" si="3"/>
        <v>0</v>
      </c>
      <c r="N37" s="72" t="str">
        <f t="shared" si="4"/>
        <v/>
      </c>
      <c r="Q37" s="30">
        <f t="shared" si="0"/>
        <v>0</v>
      </c>
    </row>
    <row r="38" spans="1:17" ht="15" customHeight="1">
      <c r="A38" s="102">
        <v>27</v>
      </c>
      <c r="B38" s="3"/>
      <c r="C38" s="4"/>
      <c r="D38" s="5"/>
      <c r="E38" s="6"/>
      <c r="F38" s="7"/>
      <c r="G38" s="88"/>
      <c r="H38" s="38"/>
      <c r="I38" s="8"/>
      <c r="J38" s="103"/>
      <c r="L38" s="39" t="s">
        <v>297</v>
      </c>
      <c r="M38" s="67">
        <f t="shared" si="3"/>
        <v>0</v>
      </c>
      <c r="N38" s="72" t="str">
        <f t="shared" si="4"/>
        <v/>
      </c>
      <c r="Q38" s="30">
        <f t="shared" si="0"/>
        <v>0</v>
      </c>
    </row>
    <row r="39" spans="1:17" ht="15" customHeight="1">
      <c r="A39" s="102">
        <v>28</v>
      </c>
      <c r="B39" s="3"/>
      <c r="C39" s="4"/>
      <c r="D39" s="5"/>
      <c r="E39" s="6"/>
      <c r="F39" s="7"/>
      <c r="G39" s="88"/>
      <c r="H39" s="38"/>
      <c r="I39" s="8"/>
      <c r="J39" s="103"/>
      <c r="L39" s="39" t="s">
        <v>298</v>
      </c>
      <c r="M39" s="67">
        <f t="shared" si="3"/>
        <v>0</v>
      </c>
      <c r="N39" s="72" t="str">
        <f t="shared" si="4"/>
        <v/>
      </c>
      <c r="Q39" s="30">
        <f t="shared" si="0"/>
        <v>0</v>
      </c>
    </row>
    <row r="40" spans="1:17" ht="15" customHeight="1">
      <c r="A40" s="102">
        <v>29</v>
      </c>
      <c r="B40" s="3"/>
      <c r="C40" s="4"/>
      <c r="D40" s="5"/>
      <c r="E40" s="6"/>
      <c r="F40" s="7"/>
      <c r="G40" s="88"/>
      <c r="H40" s="38"/>
      <c r="I40" s="8"/>
      <c r="J40" s="103"/>
      <c r="L40" s="39" t="s">
        <v>299</v>
      </c>
      <c r="M40" s="67">
        <f t="shared" si="3"/>
        <v>0</v>
      </c>
      <c r="N40" s="72" t="str">
        <f t="shared" si="4"/>
        <v/>
      </c>
      <c r="Q40" s="30">
        <f t="shared" si="0"/>
        <v>0</v>
      </c>
    </row>
    <row r="41" spans="1:17" ht="15" customHeight="1">
      <c r="A41" s="104">
        <v>30</v>
      </c>
      <c r="B41" s="9"/>
      <c r="C41" s="10"/>
      <c r="D41" s="11"/>
      <c r="E41" s="12"/>
      <c r="F41" s="13"/>
      <c r="G41" s="96"/>
      <c r="H41" s="40"/>
      <c r="I41" s="14"/>
      <c r="J41" s="105"/>
      <c r="Q41" s="30">
        <f t="shared" si="0"/>
        <v>0</v>
      </c>
    </row>
    <row r="42" spans="1:17" ht="15" customHeight="1">
      <c r="A42" s="109">
        <v>31</v>
      </c>
      <c r="B42" s="24"/>
      <c r="C42" s="25"/>
      <c r="D42" s="26"/>
      <c r="E42" s="27"/>
      <c r="F42" s="21"/>
      <c r="G42" s="95"/>
      <c r="H42" s="42"/>
      <c r="I42" s="22"/>
      <c r="J42" s="108"/>
      <c r="L42" s="43"/>
      <c r="M42" s="28"/>
      <c r="N42" s="33"/>
      <c r="O42" s="33"/>
      <c r="P42" s="33"/>
      <c r="Q42" s="30">
        <f t="shared" si="0"/>
        <v>0</v>
      </c>
    </row>
    <row r="43" spans="1:17" ht="15" customHeight="1">
      <c r="A43" s="102">
        <v>32</v>
      </c>
      <c r="B43" s="3"/>
      <c r="C43" s="4"/>
      <c r="D43" s="5"/>
      <c r="E43" s="6"/>
      <c r="F43" s="7"/>
      <c r="G43" s="88"/>
      <c r="H43" s="38"/>
      <c r="I43" s="8"/>
      <c r="J43" s="103"/>
      <c r="L43" s="43"/>
      <c r="M43" s="28"/>
      <c r="N43" s="33"/>
      <c r="O43" s="33"/>
      <c r="P43" s="33"/>
      <c r="Q43" s="30">
        <f t="shared" si="0"/>
        <v>0</v>
      </c>
    </row>
    <row r="44" spans="1:17" ht="15" customHeight="1">
      <c r="A44" s="102">
        <v>33</v>
      </c>
      <c r="B44" s="3"/>
      <c r="C44" s="4"/>
      <c r="D44" s="5"/>
      <c r="E44" s="6"/>
      <c r="F44" s="7"/>
      <c r="G44" s="88"/>
      <c r="H44" s="38"/>
      <c r="I44" s="8"/>
      <c r="J44" s="103"/>
      <c r="L44" s="23"/>
      <c r="Q44" s="30">
        <f t="shared" si="0"/>
        <v>0</v>
      </c>
    </row>
    <row r="45" spans="1:17" ht="15" customHeight="1">
      <c r="A45" s="102">
        <v>34</v>
      </c>
      <c r="B45" s="3"/>
      <c r="C45" s="4"/>
      <c r="D45" s="5"/>
      <c r="E45" s="6"/>
      <c r="F45" s="7"/>
      <c r="G45" s="89"/>
      <c r="H45" s="38"/>
      <c r="I45" s="8"/>
      <c r="J45" s="103"/>
      <c r="Q45" s="30">
        <f t="shared" si="0"/>
        <v>0</v>
      </c>
    </row>
    <row r="46" spans="1:17" ht="15" customHeight="1">
      <c r="A46" s="104">
        <v>35</v>
      </c>
      <c r="B46" s="9"/>
      <c r="C46" s="10"/>
      <c r="D46" s="11"/>
      <c r="E46" s="12"/>
      <c r="F46" s="13"/>
      <c r="G46" s="96"/>
      <c r="H46" s="40"/>
      <c r="I46" s="14"/>
      <c r="J46" s="105"/>
      <c r="Q46" s="30">
        <f t="shared" si="0"/>
        <v>0</v>
      </c>
    </row>
    <row r="47" spans="1:17" ht="15" customHeight="1">
      <c r="A47" s="106">
        <v>36</v>
      </c>
      <c r="B47" s="15"/>
      <c r="C47" s="16"/>
      <c r="D47" s="17"/>
      <c r="E47" s="18"/>
      <c r="F47" s="19"/>
      <c r="G47" s="91"/>
      <c r="H47" s="41"/>
      <c r="I47" s="20"/>
      <c r="J47" s="107"/>
      <c r="Q47" s="30">
        <f t="shared" si="0"/>
        <v>0</v>
      </c>
    </row>
    <row r="48" spans="1:17" ht="15" customHeight="1">
      <c r="A48" s="102">
        <v>37</v>
      </c>
      <c r="B48" s="3"/>
      <c r="C48" s="4"/>
      <c r="D48" s="5"/>
      <c r="E48" s="6"/>
      <c r="F48" s="7"/>
      <c r="G48" s="88"/>
      <c r="H48" s="38"/>
      <c r="I48" s="8"/>
      <c r="J48" s="103"/>
      <c r="L48" s="171" t="s">
        <v>146</v>
      </c>
      <c r="M48" s="171"/>
      <c r="Q48" s="30">
        <f t="shared" si="0"/>
        <v>0</v>
      </c>
    </row>
    <row r="49" spans="1:17" ht="15" customHeight="1">
      <c r="A49" s="102">
        <v>38</v>
      </c>
      <c r="B49" s="3"/>
      <c r="C49" s="4"/>
      <c r="D49" s="5"/>
      <c r="E49" s="6"/>
      <c r="F49" s="7"/>
      <c r="G49" s="88"/>
      <c r="H49" s="38"/>
      <c r="I49" s="8"/>
      <c r="J49" s="103"/>
      <c r="L49" s="171"/>
      <c r="M49" s="171"/>
      <c r="Q49" s="30">
        <f t="shared" si="0"/>
        <v>0</v>
      </c>
    </row>
    <row r="50" spans="1:17" ht="15" customHeight="1">
      <c r="A50" s="102">
        <v>39</v>
      </c>
      <c r="B50" s="3"/>
      <c r="C50" s="4"/>
      <c r="D50" s="5"/>
      <c r="E50" s="6"/>
      <c r="F50" s="7"/>
      <c r="G50" s="88"/>
      <c r="H50" s="38"/>
      <c r="I50" s="8"/>
      <c r="J50" s="103"/>
      <c r="L50" s="171"/>
      <c r="M50" s="171"/>
      <c r="Q50" s="30">
        <f t="shared" si="0"/>
        <v>0</v>
      </c>
    </row>
    <row r="51" spans="1:17" ht="15" customHeight="1">
      <c r="A51" s="115" t="str">
        <f>IF(B51="","",$I$3)</f>
        <v/>
      </c>
      <c r="B51" s="116"/>
      <c r="C51" s="117"/>
      <c r="D51" s="118"/>
      <c r="E51" s="119"/>
      <c r="F51" s="120"/>
      <c r="G51" s="121"/>
      <c r="H51" s="122"/>
      <c r="I51" s="123"/>
      <c r="J51" s="124"/>
      <c r="L51" s="171"/>
      <c r="M51" s="171"/>
      <c r="Q51" s="30">
        <f t="shared" si="0"/>
        <v>0</v>
      </c>
    </row>
    <row r="52" spans="1:17" ht="7.5" customHeight="1">
      <c r="E52" s="33"/>
      <c r="F52" s="33"/>
      <c r="G52" s="33"/>
      <c r="H52" s="33"/>
      <c r="I52" s="33"/>
      <c r="J52" s="33"/>
      <c r="L52" s="159" t="str">
        <f>IF(COUNTIF(E53,"&gt;6")&gt;0,"補員に７人以上登録されています","")</f>
        <v/>
      </c>
      <c r="M52" s="159"/>
      <c r="N52" s="159"/>
      <c r="O52" s="159"/>
      <c r="P52" s="159"/>
    </row>
    <row r="53" spans="1:17" ht="17.100000000000001" customHeight="1">
      <c r="A53" s="59" t="s">
        <v>115</v>
      </c>
      <c r="B53" s="60">
        <f>COUNTIF(Q12:Q51,"&gt;0")</f>
        <v>0</v>
      </c>
      <c r="C53" s="60" t="s">
        <v>116</v>
      </c>
      <c r="D53" s="61" t="s">
        <v>117</v>
      </c>
      <c r="E53" s="60">
        <f>I53-B53</f>
        <v>0</v>
      </c>
      <c r="F53" s="62" t="s">
        <v>116</v>
      </c>
      <c r="G53" s="63"/>
      <c r="H53" s="64" t="s">
        <v>118</v>
      </c>
      <c r="I53" s="60">
        <f>COUNTA(B12:B51)</f>
        <v>0</v>
      </c>
      <c r="J53" s="65" t="s">
        <v>116</v>
      </c>
      <c r="L53" s="159"/>
      <c r="M53" s="159"/>
      <c r="N53" s="159"/>
      <c r="O53" s="159"/>
      <c r="P53" s="159"/>
    </row>
    <row r="54" spans="1:17" ht="17.100000000000001" customHeight="1">
      <c r="A54" s="156" t="s">
        <v>286</v>
      </c>
      <c r="B54" s="156"/>
      <c r="C54" s="156"/>
      <c r="D54" s="156"/>
      <c r="E54" s="156"/>
      <c r="F54" s="156"/>
      <c r="G54" s="156"/>
      <c r="H54" s="156"/>
      <c r="I54" s="156"/>
      <c r="J54" s="156"/>
      <c r="K54" s="33"/>
    </row>
    <row r="55" spans="1:17">
      <c r="A55" s="44"/>
      <c r="B55" s="44"/>
      <c r="C55" s="44"/>
      <c r="D55" s="44"/>
      <c r="F55" s="33"/>
      <c r="G55" s="33"/>
      <c r="H55" s="33"/>
      <c r="I55" s="33"/>
      <c r="J55" s="33"/>
      <c r="K55" s="33"/>
    </row>
    <row r="56" spans="1:17" ht="17.25">
      <c r="A56" s="30"/>
      <c r="B56" s="30"/>
      <c r="C56" s="30"/>
      <c r="D56" s="30"/>
      <c r="E56" s="29"/>
      <c r="F56" s="29"/>
      <c r="G56" s="29"/>
      <c r="H56" s="131" t="str">
        <f>'申込書（男子）'!H58</f>
        <v>令和元年９月○日</v>
      </c>
      <c r="I56" s="131"/>
      <c r="J56" s="131"/>
      <c r="K56" s="33"/>
    </row>
    <row r="57" spans="1:17" ht="15">
      <c r="A57" s="30"/>
      <c r="B57" s="71" t="s">
        <v>0</v>
      </c>
      <c r="C57" s="30"/>
      <c r="D57" s="30"/>
      <c r="E57" s="33"/>
      <c r="F57" s="33"/>
      <c r="G57" s="33"/>
      <c r="H57" s="33"/>
      <c r="I57" s="33"/>
      <c r="J57" s="33"/>
      <c r="K57" s="33"/>
    </row>
    <row r="58" spans="1:17" ht="17.25" customHeight="1">
      <c r="A58" s="30"/>
      <c r="B58" s="185" t="str">
        <f>IFERROR(VLOOKUP(H3,$O$73:$S$107,2,FALSE)&amp;"立"&amp;VLOOKUP(H3,$O$73:$S$107,3,FALSE),"")</f>
        <v/>
      </c>
      <c r="C58" s="185"/>
      <c r="D58" s="185"/>
      <c r="E58" s="185"/>
      <c r="F58" s="185"/>
      <c r="G58" s="82" t="s">
        <v>191</v>
      </c>
      <c r="H58" s="157" t="str">
        <f>IFERROR(VLOOKUP(H3,$O$73:$S$107,5,FALSE)&amp;"　　 公印","")</f>
        <v/>
      </c>
      <c r="I58" s="157"/>
      <c r="J58" s="157"/>
      <c r="K58" s="33"/>
    </row>
    <row r="59" spans="1:17" ht="6.75" customHeight="1">
      <c r="A59" s="30"/>
      <c r="B59" s="30"/>
      <c r="C59" s="30"/>
      <c r="D59" s="45"/>
      <c r="E59" s="33"/>
      <c r="G59" s="33"/>
      <c r="H59" s="33"/>
      <c r="I59" s="33"/>
      <c r="J59" s="33"/>
      <c r="K59" s="33"/>
    </row>
    <row r="60" spans="1:17">
      <c r="A60" s="184" t="s">
        <v>276</v>
      </c>
      <c r="B60" s="184"/>
      <c r="C60" s="184"/>
      <c r="D60" s="184"/>
      <c r="E60" s="184"/>
      <c r="F60" s="184"/>
      <c r="G60" s="184"/>
      <c r="H60" s="184"/>
      <c r="I60" s="184"/>
      <c r="J60" s="184"/>
      <c r="K60" s="33"/>
    </row>
    <row r="61" spans="1:17" ht="14.25">
      <c r="A61" s="30"/>
      <c r="B61" s="77" t="s">
        <v>284</v>
      </c>
      <c r="C61" s="30"/>
      <c r="D61" s="46"/>
      <c r="E61" s="33"/>
      <c r="G61" s="33"/>
      <c r="H61" s="33"/>
      <c r="I61" s="33"/>
      <c r="J61" s="33"/>
      <c r="K61" s="33"/>
    </row>
    <row r="62" spans="1:17">
      <c r="A62" s="30"/>
      <c r="B62" s="30"/>
      <c r="C62" s="30"/>
      <c r="D62" s="46"/>
      <c r="E62" s="33"/>
      <c r="G62" s="47"/>
      <c r="H62" s="33"/>
      <c r="I62" s="33"/>
      <c r="J62" s="33"/>
      <c r="K62" s="33"/>
    </row>
    <row r="72" spans="15:20">
      <c r="P72" s="30" t="s">
        <v>85</v>
      </c>
      <c r="Q72" s="30" t="s">
        <v>54</v>
      </c>
      <c r="R72" s="30" t="s">
        <v>52</v>
      </c>
      <c r="S72" s="30" t="s">
        <v>53</v>
      </c>
      <c r="T72" s="30" t="s">
        <v>120</v>
      </c>
    </row>
    <row r="73" spans="15:20">
      <c r="O73" s="48">
        <v>1</v>
      </c>
      <c r="P73" s="48" t="s">
        <v>86</v>
      </c>
      <c r="Q73" s="48" t="s">
        <v>8</v>
      </c>
      <c r="R73" s="48" t="s">
        <v>9</v>
      </c>
      <c r="S73" s="48" t="s">
        <v>352</v>
      </c>
      <c r="T73" s="30" t="s">
        <v>121</v>
      </c>
    </row>
    <row r="74" spans="15:20">
      <c r="O74" s="48">
        <v>2</v>
      </c>
      <c r="P74" s="48" t="s">
        <v>86</v>
      </c>
      <c r="Q74" s="48" t="s">
        <v>10</v>
      </c>
      <c r="R74" s="48" t="s">
        <v>11</v>
      </c>
      <c r="S74" s="30" t="s">
        <v>225</v>
      </c>
      <c r="T74" s="30" t="s">
        <v>121</v>
      </c>
    </row>
    <row r="75" spans="15:20">
      <c r="O75" s="48">
        <v>3</v>
      </c>
      <c r="P75" s="48" t="s">
        <v>86</v>
      </c>
      <c r="Q75" s="48" t="s">
        <v>12</v>
      </c>
      <c r="R75" s="48" t="s">
        <v>13</v>
      </c>
      <c r="S75" s="30" t="s">
        <v>140</v>
      </c>
      <c r="T75" s="30" t="s">
        <v>121</v>
      </c>
    </row>
    <row r="76" spans="15:20">
      <c r="O76" s="48">
        <v>4</v>
      </c>
      <c r="P76" s="48" t="s">
        <v>87</v>
      </c>
      <c r="Q76" s="48" t="s">
        <v>165</v>
      </c>
      <c r="R76" s="48"/>
      <c r="S76" s="30" t="s">
        <v>166</v>
      </c>
    </row>
    <row r="77" spans="15:20">
      <c r="O77" s="48">
        <v>5</v>
      </c>
      <c r="P77" s="48" t="s">
        <v>87</v>
      </c>
      <c r="Q77" s="48" t="s">
        <v>14</v>
      </c>
      <c r="R77" s="48" t="s">
        <v>15</v>
      </c>
      <c r="S77" s="30" t="s">
        <v>226</v>
      </c>
      <c r="T77" s="30" t="s">
        <v>121</v>
      </c>
    </row>
    <row r="78" spans="15:20">
      <c r="O78" s="48">
        <v>6</v>
      </c>
      <c r="P78" s="48" t="s">
        <v>87</v>
      </c>
      <c r="Q78" s="48" t="s">
        <v>16</v>
      </c>
      <c r="R78" s="48" t="s">
        <v>17</v>
      </c>
      <c r="S78" s="30" t="s">
        <v>138</v>
      </c>
      <c r="T78" s="30" t="s">
        <v>125</v>
      </c>
    </row>
    <row r="79" spans="15:20">
      <c r="O79" s="48">
        <v>7</v>
      </c>
      <c r="P79" s="48" t="s">
        <v>87</v>
      </c>
      <c r="Q79" s="48" t="s">
        <v>18</v>
      </c>
      <c r="R79" s="48" t="s">
        <v>19</v>
      </c>
      <c r="S79" s="30" t="s">
        <v>351</v>
      </c>
      <c r="T79" s="30" t="s">
        <v>123</v>
      </c>
    </row>
    <row r="80" spans="15:20">
      <c r="O80" s="48">
        <v>8</v>
      </c>
      <c r="P80" s="48" t="s">
        <v>88</v>
      </c>
      <c r="Q80" s="48" t="s">
        <v>168</v>
      </c>
      <c r="R80" s="48"/>
      <c r="S80" s="30" t="s">
        <v>166</v>
      </c>
    </row>
    <row r="81" spans="1:20" s="33" customFormat="1" ht="14.25">
      <c r="A81" s="47"/>
      <c r="B81" s="47"/>
      <c r="C81" s="47"/>
      <c r="D81" s="47"/>
      <c r="M81" s="30"/>
      <c r="N81" s="30"/>
      <c r="O81" s="49">
        <v>9</v>
      </c>
      <c r="P81" s="49" t="s">
        <v>88</v>
      </c>
      <c r="Q81" s="50" t="s">
        <v>20</v>
      </c>
      <c r="R81" s="49" t="s">
        <v>21</v>
      </c>
      <c r="S81" s="30" t="s">
        <v>356</v>
      </c>
      <c r="T81" s="33" t="s">
        <v>121</v>
      </c>
    </row>
    <row r="82" spans="1:20" s="33" customFormat="1" ht="14.25">
      <c r="A82" s="47"/>
      <c r="B82" s="47"/>
      <c r="C82" s="47"/>
      <c r="D82" s="47"/>
      <c r="M82" s="30"/>
      <c r="N82" s="30"/>
      <c r="O82" s="49">
        <v>10</v>
      </c>
      <c r="P82" s="49" t="s">
        <v>88</v>
      </c>
      <c r="Q82" s="50" t="s">
        <v>169</v>
      </c>
      <c r="R82" s="49"/>
      <c r="S82" s="30" t="s">
        <v>166</v>
      </c>
    </row>
    <row r="83" spans="1:20" s="33" customFormat="1" ht="14.25">
      <c r="A83" s="47"/>
      <c r="B83" s="47"/>
      <c r="C83" s="47"/>
      <c r="D83" s="47"/>
      <c r="M83" s="30"/>
      <c r="N83" s="30"/>
      <c r="O83" s="49">
        <v>11</v>
      </c>
      <c r="P83" s="49" t="s">
        <v>88</v>
      </c>
      <c r="Q83" s="50" t="s">
        <v>170</v>
      </c>
      <c r="R83" s="49"/>
      <c r="S83" s="30" t="s">
        <v>166</v>
      </c>
    </row>
    <row r="84" spans="1:20">
      <c r="O84" s="48">
        <v>12</v>
      </c>
      <c r="P84" s="48" t="s">
        <v>86</v>
      </c>
      <c r="Q84" s="48" t="s">
        <v>22</v>
      </c>
      <c r="R84" s="48" t="s">
        <v>23</v>
      </c>
      <c r="S84" s="30" t="s">
        <v>160</v>
      </c>
      <c r="T84" s="30" t="s">
        <v>123</v>
      </c>
    </row>
    <row r="85" spans="1:20">
      <c r="O85" s="48">
        <v>13</v>
      </c>
      <c r="P85" s="48" t="s">
        <v>86</v>
      </c>
      <c r="Q85" s="48" t="s">
        <v>159</v>
      </c>
      <c r="R85" s="48" t="s">
        <v>24</v>
      </c>
      <c r="S85" s="30" t="s">
        <v>162</v>
      </c>
      <c r="T85" s="30" t="s">
        <v>125</v>
      </c>
    </row>
    <row r="86" spans="1:20">
      <c r="M86" s="33"/>
      <c r="O86" s="48">
        <v>14</v>
      </c>
      <c r="P86" s="48" t="s">
        <v>89</v>
      </c>
      <c r="Q86" s="48" t="s">
        <v>25</v>
      </c>
      <c r="R86" s="48" t="s">
        <v>26</v>
      </c>
      <c r="S86" s="30" t="s">
        <v>348</v>
      </c>
      <c r="T86" s="30" t="s">
        <v>123</v>
      </c>
    </row>
    <row r="87" spans="1:20">
      <c r="O87" s="48">
        <v>15</v>
      </c>
      <c r="P87" s="48" t="s">
        <v>90</v>
      </c>
      <c r="Q87" s="48" t="s">
        <v>27</v>
      </c>
      <c r="R87" s="48" t="s">
        <v>28</v>
      </c>
      <c r="S87" s="30" t="s">
        <v>349</v>
      </c>
      <c r="T87" s="30" t="s">
        <v>125</v>
      </c>
    </row>
    <row r="88" spans="1:20">
      <c r="O88" s="48">
        <v>16</v>
      </c>
      <c r="P88" s="48" t="s">
        <v>91</v>
      </c>
      <c r="Q88" s="48" t="s">
        <v>29</v>
      </c>
      <c r="R88" s="48" t="s">
        <v>30</v>
      </c>
      <c r="S88" s="30" t="s">
        <v>161</v>
      </c>
      <c r="T88" s="30" t="s">
        <v>125</v>
      </c>
    </row>
    <row r="89" spans="1:20">
      <c r="O89" s="48">
        <v>17</v>
      </c>
      <c r="P89" s="48" t="s">
        <v>91</v>
      </c>
      <c r="Q89" s="48" t="s">
        <v>31</v>
      </c>
      <c r="R89" s="48" t="s">
        <v>32</v>
      </c>
      <c r="S89" s="48" t="s">
        <v>350</v>
      </c>
      <c r="T89" s="30" t="s">
        <v>125</v>
      </c>
    </row>
    <row r="90" spans="1:20">
      <c r="O90" s="48">
        <v>18</v>
      </c>
      <c r="P90" s="48" t="s">
        <v>87</v>
      </c>
      <c r="Q90" s="48" t="s">
        <v>33</v>
      </c>
      <c r="R90" s="48" t="s">
        <v>34</v>
      </c>
      <c r="S90" s="30" t="s">
        <v>357</v>
      </c>
      <c r="T90" s="30" t="s">
        <v>127</v>
      </c>
    </row>
    <row r="91" spans="1:20">
      <c r="O91" s="48">
        <v>19</v>
      </c>
      <c r="P91" s="48" t="s">
        <v>86</v>
      </c>
      <c r="Q91" s="48" t="s">
        <v>35</v>
      </c>
      <c r="R91" s="48" t="s">
        <v>36</v>
      </c>
      <c r="S91" s="30" t="s">
        <v>227</v>
      </c>
      <c r="T91" s="30" t="s">
        <v>123</v>
      </c>
    </row>
    <row r="92" spans="1:20">
      <c r="O92" s="48">
        <v>20</v>
      </c>
      <c r="P92" s="48" t="s">
        <v>86</v>
      </c>
      <c r="Q92" s="48" t="s">
        <v>182</v>
      </c>
      <c r="R92" s="48" t="s">
        <v>37</v>
      </c>
      <c r="S92" s="30" t="s">
        <v>358</v>
      </c>
      <c r="T92" s="30" t="s">
        <v>125</v>
      </c>
    </row>
    <row r="93" spans="1:20">
      <c r="O93" s="48">
        <v>21</v>
      </c>
      <c r="P93" s="48" t="s">
        <v>92</v>
      </c>
      <c r="Q93" s="48" t="s">
        <v>38</v>
      </c>
      <c r="R93" s="48" t="s">
        <v>39</v>
      </c>
      <c r="S93" s="30" t="s">
        <v>228</v>
      </c>
      <c r="T93" s="30" t="s">
        <v>123</v>
      </c>
    </row>
    <row r="94" spans="1:20">
      <c r="O94" s="48">
        <v>22</v>
      </c>
      <c r="P94" s="48" t="s">
        <v>93</v>
      </c>
      <c r="Q94" s="48" t="s">
        <v>40</v>
      </c>
      <c r="R94" s="48" t="s">
        <v>41</v>
      </c>
      <c r="S94" s="33" t="s">
        <v>163</v>
      </c>
      <c r="T94" s="30" t="s">
        <v>123</v>
      </c>
    </row>
    <row r="95" spans="1:20">
      <c r="O95" s="48">
        <v>23</v>
      </c>
      <c r="P95" s="48" t="s">
        <v>93</v>
      </c>
      <c r="Q95" s="48" t="s">
        <v>171</v>
      </c>
      <c r="R95" s="48"/>
      <c r="S95" s="33" t="s">
        <v>166</v>
      </c>
    </row>
    <row r="96" spans="1:20">
      <c r="O96" s="48">
        <v>24</v>
      </c>
      <c r="P96" s="48" t="s">
        <v>93</v>
      </c>
      <c r="Q96" s="48" t="s">
        <v>172</v>
      </c>
      <c r="R96" s="48"/>
      <c r="S96" s="33" t="s">
        <v>166</v>
      </c>
    </row>
    <row r="97" spans="15:20">
      <c r="O97" s="48">
        <v>25</v>
      </c>
      <c r="P97" s="48" t="s">
        <v>93</v>
      </c>
      <c r="Q97" s="48" t="s">
        <v>173</v>
      </c>
      <c r="R97" s="48"/>
      <c r="S97" s="33" t="s">
        <v>166</v>
      </c>
    </row>
    <row r="98" spans="15:20">
      <c r="O98" s="48">
        <v>26</v>
      </c>
      <c r="P98" s="48" t="s">
        <v>93</v>
      </c>
      <c r="Q98" s="48" t="s">
        <v>174</v>
      </c>
      <c r="R98" s="48"/>
      <c r="S98" s="33" t="s">
        <v>166</v>
      </c>
    </row>
    <row r="99" spans="15:20">
      <c r="O99" s="48">
        <v>27</v>
      </c>
      <c r="P99" s="48" t="s">
        <v>93</v>
      </c>
      <c r="Q99" s="48" t="s">
        <v>175</v>
      </c>
      <c r="R99" s="48"/>
      <c r="S99" s="33" t="s">
        <v>166</v>
      </c>
    </row>
    <row r="100" spans="15:20">
      <c r="O100" s="48">
        <v>28</v>
      </c>
      <c r="P100" s="48" t="s">
        <v>93</v>
      </c>
      <c r="Q100" s="48" t="s">
        <v>176</v>
      </c>
      <c r="R100" s="48"/>
      <c r="S100" s="33" t="s">
        <v>166</v>
      </c>
    </row>
    <row r="101" spans="15:20">
      <c r="O101" s="48">
        <v>29</v>
      </c>
      <c r="P101" s="48" t="s">
        <v>94</v>
      </c>
      <c r="Q101" s="48" t="s">
        <v>42</v>
      </c>
      <c r="R101" s="48"/>
      <c r="S101" s="53" t="s">
        <v>166</v>
      </c>
    </row>
    <row r="102" spans="15:20">
      <c r="O102" s="48">
        <v>30</v>
      </c>
      <c r="P102" s="48" t="s">
        <v>94</v>
      </c>
      <c r="Q102" s="48" t="s">
        <v>43</v>
      </c>
      <c r="R102" s="48" t="s">
        <v>44</v>
      </c>
      <c r="S102" s="30" t="s">
        <v>229</v>
      </c>
      <c r="T102" s="30" t="s">
        <v>125</v>
      </c>
    </row>
    <row r="103" spans="15:20">
      <c r="O103" s="48">
        <v>31</v>
      </c>
      <c r="P103" s="48" t="s">
        <v>94</v>
      </c>
      <c r="Q103" s="48" t="s">
        <v>45</v>
      </c>
      <c r="R103" s="48"/>
      <c r="S103" s="48" t="s">
        <v>166</v>
      </c>
    </row>
    <row r="104" spans="15:20">
      <c r="O104" s="48">
        <v>32</v>
      </c>
      <c r="P104" s="48" t="s">
        <v>95</v>
      </c>
      <c r="Q104" s="48" t="s">
        <v>46</v>
      </c>
      <c r="R104" s="48" t="s">
        <v>47</v>
      </c>
      <c r="S104" s="30" t="s">
        <v>230</v>
      </c>
      <c r="T104" s="30" t="s">
        <v>123</v>
      </c>
    </row>
    <row r="105" spans="15:20">
      <c r="O105" s="48">
        <v>33</v>
      </c>
      <c r="P105" s="48" t="s">
        <v>96</v>
      </c>
      <c r="Q105" s="48" t="s">
        <v>48</v>
      </c>
      <c r="R105" s="48" t="s">
        <v>49</v>
      </c>
      <c r="S105" s="30" t="s">
        <v>139</v>
      </c>
      <c r="T105" s="30" t="s">
        <v>121</v>
      </c>
    </row>
    <row r="106" spans="15:20">
      <c r="O106" s="48">
        <v>34</v>
      </c>
      <c r="P106" s="48" t="s">
        <v>86</v>
      </c>
      <c r="Q106" s="48" t="s">
        <v>50</v>
      </c>
      <c r="R106" s="48" t="s">
        <v>51</v>
      </c>
      <c r="S106" s="30" t="s">
        <v>231</v>
      </c>
      <c r="T106" s="30" t="s">
        <v>121</v>
      </c>
    </row>
    <row r="107" spans="15:20">
      <c r="O107" s="48"/>
      <c r="P107" s="48"/>
      <c r="Q107" s="48"/>
      <c r="R107" s="48"/>
      <c r="S107" s="86" t="s">
        <v>121</v>
      </c>
      <c r="T107" s="30">
        <f>COUNTIF($T$73:$T$106,S107)</f>
        <v>7</v>
      </c>
    </row>
    <row r="108" spans="15:20">
      <c r="O108" s="30">
        <v>3</v>
      </c>
      <c r="S108" s="86" t="s">
        <v>123</v>
      </c>
      <c r="T108" s="30">
        <f t="shared" ref="T108:T110" si="5">COUNTIF($T$73:$T$106,S108)</f>
        <v>7</v>
      </c>
    </row>
    <row r="109" spans="15:20">
      <c r="O109" s="30">
        <v>2</v>
      </c>
      <c r="S109" s="86" t="s">
        <v>125</v>
      </c>
      <c r="T109" s="30">
        <f t="shared" si="5"/>
        <v>7</v>
      </c>
    </row>
    <row r="110" spans="15:20">
      <c r="O110" s="30">
        <v>1</v>
      </c>
      <c r="S110" s="86" t="s">
        <v>127</v>
      </c>
      <c r="T110" s="30">
        <f t="shared" si="5"/>
        <v>1</v>
      </c>
    </row>
    <row r="111" spans="15:20">
      <c r="O111" s="30" t="s">
        <v>234</v>
      </c>
    </row>
    <row r="112" spans="15:20">
      <c r="O112" s="30" t="s">
        <v>177</v>
      </c>
    </row>
    <row r="113" spans="15:15">
      <c r="O113" s="30" t="s">
        <v>178</v>
      </c>
    </row>
    <row r="114" spans="15:15">
      <c r="O114" s="30" t="s">
        <v>179</v>
      </c>
    </row>
    <row r="115" spans="15:15">
      <c r="O115" s="30" t="s">
        <v>180</v>
      </c>
    </row>
    <row r="116" spans="15:15">
      <c r="O116" s="30" t="s">
        <v>181</v>
      </c>
    </row>
    <row r="138" spans="1:17" s="33" customFormat="1">
      <c r="A138" s="47"/>
      <c r="B138" s="47"/>
      <c r="C138" s="47"/>
      <c r="D138" s="47"/>
      <c r="M138" s="30"/>
      <c r="N138" s="30"/>
      <c r="O138" s="30"/>
      <c r="P138" s="30"/>
      <c r="Q138" s="30"/>
    </row>
    <row r="139" spans="1:17" ht="14.25">
      <c r="O139" s="33"/>
      <c r="P139" s="51"/>
      <c r="Q139" s="51"/>
    </row>
    <row r="141" spans="1:17">
      <c r="M141" s="33"/>
      <c r="N141" s="33"/>
    </row>
  </sheetData>
  <sheetProtection algorithmName="SHA-512" hashValue="jobtPHP/ur72tma/FNMHf+s7hWrj2dXVelc0xkmP06q0rXigp1dy/7loMfxYFNyicmZ1xK72cl+j1JboTxLTYw==" saltValue="DJoJ03h3qmmGVEijZ8n/eg==" spinCount="100000" sheet="1" objects="1" scenarios="1"/>
  <protectedRanges>
    <protectedRange sqref="H3 H6:H8 H56 B12:J51" name="範囲1_1"/>
  </protectedRanges>
  <mergeCells count="31">
    <mergeCell ref="A1:J1"/>
    <mergeCell ref="A2:C3"/>
    <mergeCell ref="H2:I2"/>
    <mergeCell ref="L6:M9"/>
    <mergeCell ref="I10:I11"/>
    <mergeCell ref="H3:I3"/>
    <mergeCell ref="B5:J5"/>
    <mergeCell ref="A6:A7"/>
    <mergeCell ref="B6:E7"/>
    <mergeCell ref="F6:G7"/>
    <mergeCell ref="H6:J6"/>
    <mergeCell ref="H7:J7"/>
    <mergeCell ref="A8:B8"/>
    <mergeCell ref="C8:E8"/>
    <mergeCell ref="F8:G8"/>
    <mergeCell ref="H8:J8"/>
    <mergeCell ref="A60:J60"/>
    <mergeCell ref="H58:J58"/>
    <mergeCell ref="A54:J54"/>
    <mergeCell ref="B10:C10"/>
    <mergeCell ref="D10:E10"/>
    <mergeCell ref="F10:F11"/>
    <mergeCell ref="G10:H10"/>
    <mergeCell ref="B58:F58"/>
    <mergeCell ref="H56:J56"/>
    <mergeCell ref="L52:P53"/>
    <mergeCell ref="L11:P11"/>
    <mergeCell ref="L48:M51"/>
    <mergeCell ref="A10:A11"/>
    <mergeCell ref="L10:P10"/>
    <mergeCell ref="J10:J11"/>
  </mergeCells>
  <phoneticPr fontId="1"/>
  <conditionalFormatting sqref="M13:M28">
    <cfRule type="cellIs" dxfId="2" priority="3" stopIfTrue="1" operator="greaterThan">
      <formula>1</formula>
    </cfRule>
  </conditionalFormatting>
  <conditionalFormatting sqref="M29:M40">
    <cfRule type="cellIs" dxfId="1" priority="2" stopIfTrue="1" operator="greaterThan">
      <formula>6</formula>
    </cfRule>
  </conditionalFormatting>
  <conditionalFormatting sqref="H3:I3">
    <cfRule type="cellIs" dxfId="0" priority="1" operator="equal">
      <formula>0</formula>
    </cfRule>
  </conditionalFormatting>
  <dataValidations count="8">
    <dataValidation type="custom" imeMode="halfKatakana" allowBlank="1" showInputMessage="1" showErrorMessage="1" errorTitle="半角ｶﾀｶﾅ" error="半角ｶﾀｶﾅで入力してください。" sqref="D12:E51 H6:J6" xr:uid="{00000000-0002-0000-0200-000000000000}">
      <formula1>D6=ASC(D6)</formula1>
    </dataValidation>
    <dataValidation imeMode="disabled" allowBlank="1" showInputMessage="1" showErrorMessage="1" sqref="A12:A51" xr:uid="{00000000-0002-0000-0200-000001000000}"/>
    <dataValidation imeMode="on" allowBlank="1" showInputMessage="1" showErrorMessage="1" sqref="E56 C53 E53:F53" xr:uid="{00000000-0002-0000-0200-000002000000}"/>
    <dataValidation type="list" imeMode="disabled" allowBlank="1" showInputMessage="1" showErrorMessage="1" sqref="F12:F51" xr:uid="{00000000-0002-0000-0200-000003000000}">
      <formula1>$O$108:$O$110</formula1>
    </dataValidation>
    <dataValidation type="list" allowBlank="1" showInputMessage="1" showErrorMessage="1" sqref="G12:H51" xr:uid="{00000000-0002-0000-0200-000004000000}">
      <formula1>$L$13:$L$27</formula1>
    </dataValidation>
    <dataValidation type="list" allowBlank="1" showInputMessage="1" showErrorMessage="1" sqref="I12:I51" xr:uid="{00000000-0002-0000-0200-000005000000}">
      <formula1>$L$29:$L$39</formula1>
    </dataValidation>
    <dataValidation imeMode="halfAlpha" allowBlank="1" showInputMessage="1" showErrorMessage="1" sqref="I8:J8" xr:uid="{00000000-0002-0000-0200-000006000000}"/>
    <dataValidation type="list" allowBlank="1" showInputMessage="1" showErrorMessage="1" sqref="J12:J51" xr:uid="{00000000-0002-0000-0200-000007000000}">
      <formula1>$O$111:$O$116</formula1>
    </dataValidation>
  </dataValidations>
  <printOptions horizontalCentered="1" verticalCentered="1"/>
  <pageMargins left="0.51181102362204722" right="0.51181102362204722" top="0.35433070866141736" bottom="0.35433070866141736" header="0.31496062992125984" footer="0.31496062992125984"/>
  <pageSetup paperSize="9" scale="93" orientation="portrait" r:id="rId1"/>
  <ignoredErrors>
    <ignoredError sqref="N24"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M63"/>
  <sheetViews>
    <sheetView showZeros="0" view="pageBreakPreview" zoomScaleNormal="100" zoomScaleSheetLayoutView="100" workbookViewId="0">
      <selection activeCell="A3" sqref="A3:J3"/>
    </sheetView>
  </sheetViews>
  <sheetFormatPr defaultRowHeight="13.5"/>
  <cols>
    <col min="1" max="1" width="3.625" customWidth="1"/>
    <col min="2" max="5" width="10.625" customWidth="1"/>
    <col min="6" max="6" width="3.625" customWidth="1"/>
    <col min="7" max="10" width="10.625" customWidth="1"/>
  </cols>
  <sheetData>
    <row r="1" spans="1:13" ht="27" customHeight="1">
      <c r="A1" s="187" t="s">
        <v>355</v>
      </c>
      <c r="B1" s="187"/>
      <c r="C1" s="187"/>
      <c r="D1" s="187"/>
      <c r="E1" s="187"/>
      <c r="F1" s="187"/>
      <c r="G1" s="187"/>
      <c r="H1" s="187"/>
      <c r="I1" s="187"/>
      <c r="J1" s="187"/>
    </row>
    <row r="2" spans="1:13" ht="5.25" customHeight="1">
      <c r="A2" s="83"/>
      <c r="B2" s="126"/>
      <c r="C2" s="83"/>
      <c r="D2" s="83"/>
    </row>
    <row r="3" spans="1:13" ht="26.25" customHeight="1">
      <c r="A3" s="187" t="s">
        <v>184</v>
      </c>
      <c r="B3" s="187"/>
      <c r="C3" s="187"/>
      <c r="D3" s="187"/>
      <c r="E3" s="187"/>
      <c r="F3" s="187"/>
      <c r="G3" s="187"/>
      <c r="H3" s="187"/>
      <c r="I3" s="187"/>
      <c r="J3" s="187"/>
    </row>
    <row r="4" spans="1:13" ht="20.25" customHeight="1">
      <c r="A4" s="188" t="s">
        <v>194</v>
      </c>
      <c r="B4" s="188"/>
      <c r="C4" s="188"/>
      <c r="D4" s="188"/>
      <c r="E4" s="188"/>
      <c r="F4" s="188"/>
      <c r="G4" s="188"/>
      <c r="H4" s="188"/>
      <c r="I4" s="188"/>
      <c r="J4" s="188"/>
    </row>
    <row r="5" spans="1:13" ht="20.25" customHeight="1">
      <c r="A5" s="193" t="s">
        <v>141</v>
      </c>
      <c r="B5" s="194"/>
      <c r="C5" s="195" t="s">
        <v>145</v>
      </c>
      <c r="D5" s="196"/>
      <c r="E5" s="196"/>
      <c r="F5" s="196"/>
      <c r="G5" s="196"/>
      <c r="H5" s="189" t="s">
        <v>322</v>
      </c>
      <c r="I5" s="189"/>
      <c r="J5" s="190"/>
    </row>
    <row r="6" spans="1:13" ht="46.5" customHeight="1">
      <c r="A6" s="197">
        <f>IF('申込書（男子）'!H3="",'申込書（女子）'!H3,'申込書（男子）'!H3)</f>
        <v>0</v>
      </c>
      <c r="B6" s="198"/>
      <c r="C6" s="202" t="str">
        <f>IF('申込書（男子）'!H3="",'申込書（女子）'!B5,'申込書（男子）'!B5)</f>
        <v/>
      </c>
      <c r="D6" s="203"/>
      <c r="E6" s="203"/>
      <c r="F6" s="203"/>
      <c r="G6" s="203"/>
      <c r="H6" s="191" t="str">
        <f>IF('申込書（男子）'!B7="",'申込書（女子）'!B6,'申込書（男子）'!B7)</f>
        <v/>
      </c>
      <c r="I6" s="191"/>
      <c r="J6" s="192"/>
    </row>
    <row r="7" spans="1:13" ht="30" customHeight="1">
      <c r="A7" s="219" t="s">
        <v>195</v>
      </c>
      <c r="B7" s="220"/>
      <c r="C7" s="78" t="s">
        <v>153</v>
      </c>
      <c r="D7" s="199">
        <f>'申込書（男子）'!I55</f>
        <v>0</v>
      </c>
      <c r="E7" s="200"/>
      <c r="F7" s="200"/>
      <c r="G7" s="201"/>
      <c r="H7" s="215" t="s">
        <v>321</v>
      </c>
      <c r="I7" s="217">
        <f>D7+D8</f>
        <v>0</v>
      </c>
      <c r="J7" s="218"/>
      <c r="M7" s="84"/>
    </row>
    <row r="8" spans="1:13" ht="30" customHeight="1">
      <c r="A8" s="223"/>
      <c r="B8" s="224"/>
      <c r="C8" s="78" t="s">
        <v>154</v>
      </c>
      <c r="D8" s="199">
        <f>'申込書（女子）'!I53</f>
        <v>0</v>
      </c>
      <c r="E8" s="200"/>
      <c r="F8" s="200"/>
      <c r="G8" s="201"/>
      <c r="H8" s="216"/>
      <c r="I8" s="146"/>
      <c r="J8" s="218"/>
    </row>
    <row r="9" spans="1:13" ht="21" customHeight="1">
      <c r="A9" s="219" t="s">
        <v>151</v>
      </c>
      <c r="B9" s="220"/>
      <c r="C9" s="78" t="s">
        <v>142</v>
      </c>
      <c r="D9" s="204">
        <f>IFERROR(VLOOKUP(D10,$C$36:$D$37,2,FALSE),"")</f>
        <v>0</v>
      </c>
      <c r="E9" s="204"/>
      <c r="F9" s="204"/>
      <c r="G9" s="204"/>
      <c r="H9" s="204"/>
      <c r="I9" s="204"/>
      <c r="J9" s="205"/>
    </row>
    <row r="10" spans="1:13" ht="30" customHeight="1">
      <c r="A10" s="223"/>
      <c r="B10" s="224"/>
      <c r="C10" s="78" t="s">
        <v>152</v>
      </c>
      <c r="D10" s="212"/>
      <c r="E10" s="213"/>
      <c r="F10" s="213"/>
      <c r="G10" s="213"/>
      <c r="H10" s="213"/>
      <c r="I10" s="213"/>
      <c r="J10" s="214"/>
    </row>
    <row r="11" spans="1:13" ht="16.5" hidden="1" customHeight="1">
      <c r="A11" s="219" t="s">
        <v>323</v>
      </c>
      <c r="B11" s="220"/>
      <c r="C11" s="78" t="s">
        <v>196</v>
      </c>
      <c r="D11" s="204" t="str">
        <f>IF(D12="","",VLOOKUP(D12,Data1!$J$2:$N$84,2,FALSE))</f>
        <v/>
      </c>
      <c r="E11" s="204"/>
      <c r="F11" s="204"/>
      <c r="G11" s="204"/>
      <c r="H11" s="204"/>
      <c r="I11" s="204"/>
      <c r="J11" s="205"/>
    </row>
    <row r="12" spans="1:13" ht="30" hidden="1" customHeight="1">
      <c r="A12" s="221"/>
      <c r="B12" s="222"/>
      <c r="C12" s="130" t="s">
        <v>144</v>
      </c>
      <c r="D12" s="225"/>
      <c r="E12" s="226"/>
      <c r="F12" s="226"/>
      <c r="G12" s="226"/>
      <c r="H12" s="226"/>
      <c r="I12" s="226"/>
      <c r="J12" s="227"/>
    </row>
    <row r="13" spans="1:13" ht="23.25" hidden="1" customHeight="1">
      <c r="A13" s="221"/>
      <c r="B13" s="222"/>
      <c r="C13" s="228" t="s">
        <v>143</v>
      </c>
      <c r="D13" s="204" t="str">
        <f>IF(D12="","",VLOOKUP(D12,Data1!$J$2:$R$84,5,FALSE))</f>
        <v/>
      </c>
      <c r="E13" s="204"/>
      <c r="F13" s="204"/>
      <c r="G13" s="204"/>
      <c r="H13" s="204"/>
      <c r="I13" s="204"/>
      <c r="J13" s="205"/>
    </row>
    <row r="14" spans="1:13" ht="23.25" hidden="1" customHeight="1">
      <c r="A14" s="221"/>
      <c r="B14" s="222"/>
      <c r="C14" s="228"/>
      <c r="D14" s="204" t="str">
        <f>IF(D12="","",VLOOKUP(D12,Data1!$J$2:$R$84,7,FALSE))</f>
        <v/>
      </c>
      <c r="E14" s="204"/>
      <c r="F14" s="204"/>
      <c r="G14" s="204"/>
      <c r="H14" s="204"/>
      <c r="I14" s="204"/>
      <c r="J14" s="205"/>
    </row>
    <row r="15" spans="1:13" ht="23.25" hidden="1" customHeight="1">
      <c r="A15" s="223"/>
      <c r="B15" s="224"/>
      <c r="C15" s="228"/>
      <c r="D15" s="204" t="str">
        <f>IF(D12="","",VLOOKUP(D12,Data1!$J$2:$R$84,9,FALSE))</f>
        <v/>
      </c>
      <c r="E15" s="204"/>
      <c r="F15" s="204"/>
      <c r="G15" s="204"/>
      <c r="H15" s="204"/>
      <c r="I15" s="204"/>
      <c r="J15" s="205"/>
    </row>
    <row r="16" spans="1:13" ht="121.5" customHeight="1">
      <c r="A16" s="206" t="s">
        <v>232</v>
      </c>
      <c r="B16" s="207"/>
      <c r="C16" s="208"/>
      <c r="D16" s="209"/>
      <c r="E16" s="210"/>
      <c r="F16" s="210"/>
      <c r="G16" s="210"/>
      <c r="H16" s="210"/>
      <c r="I16" s="210"/>
      <c r="J16" s="211"/>
    </row>
    <row r="17" spans="1:10" ht="18.75" customHeight="1"/>
    <row r="18" spans="1:10" ht="29.25" customHeight="1">
      <c r="A18" s="187" t="s">
        <v>156</v>
      </c>
      <c r="B18" s="187"/>
      <c r="C18" s="187"/>
      <c r="D18" s="187"/>
      <c r="E18" s="187"/>
      <c r="F18" s="187"/>
      <c r="G18" s="187"/>
      <c r="H18" s="187"/>
      <c r="I18" s="187"/>
      <c r="J18" s="187"/>
    </row>
    <row r="19" spans="1:10" ht="21" customHeight="1">
      <c r="A19" s="188" t="s">
        <v>197</v>
      </c>
      <c r="B19" s="188"/>
      <c r="C19" s="188"/>
      <c r="D19" s="188"/>
      <c r="E19" s="188"/>
      <c r="F19" s="188"/>
      <c r="G19" s="188"/>
      <c r="H19" s="188"/>
      <c r="I19" s="188"/>
      <c r="J19" s="188"/>
    </row>
    <row r="20" spans="1:10" ht="21" customHeight="1">
      <c r="A20" s="85"/>
      <c r="B20" s="85"/>
      <c r="C20" s="85"/>
      <c r="D20" s="85"/>
      <c r="E20" s="85"/>
      <c r="F20" s="229" t="s">
        <v>360</v>
      </c>
      <c r="G20" s="230"/>
      <c r="H20" s="230"/>
      <c r="I20" s="231" t="str">
        <f>IFERROR(IF(A6="","",VLOOKUP(A6,$E$40:$H$61,4,FALSE)),"")</f>
        <v/>
      </c>
      <c r="J20" s="232"/>
    </row>
    <row r="21" spans="1:10" ht="21" customHeight="1">
      <c r="A21" s="85"/>
      <c r="B21" s="85"/>
      <c r="C21" s="85"/>
      <c r="D21" s="85"/>
      <c r="E21" s="85"/>
      <c r="F21" s="230"/>
      <c r="G21" s="230"/>
      <c r="H21" s="230"/>
      <c r="I21" s="233"/>
      <c r="J21" s="234"/>
    </row>
    <row r="22" spans="1:10" ht="4.5" customHeight="1">
      <c r="A22" s="85"/>
      <c r="B22" s="85"/>
      <c r="C22" s="85"/>
      <c r="D22" s="85"/>
      <c r="E22" s="85"/>
      <c r="F22" s="85"/>
      <c r="G22" s="85"/>
      <c r="H22" s="85"/>
      <c r="I22" s="85"/>
      <c r="J22" s="85"/>
    </row>
    <row r="23" spans="1:10" ht="22.5" customHeight="1">
      <c r="A23" s="193" t="s">
        <v>233</v>
      </c>
      <c r="B23" s="196"/>
      <c r="C23" s="194"/>
      <c r="D23" s="195" t="s">
        <v>150</v>
      </c>
      <c r="E23" s="196"/>
      <c r="F23" s="235" t="s">
        <v>233</v>
      </c>
      <c r="G23" s="196"/>
      <c r="H23" s="194"/>
      <c r="I23" s="195" t="s">
        <v>150</v>
      </c>
      <c r="J23" s="236"/>
    </row>
    <row r="24" spans="1:10" ht="31.5" customHeight="1">
      <c r="A24" s="125">
        <v>1</v>
      </c>
      <c r="B24" s="241"/>
      <c r="C24" s="241"/>
      <c r="D24" s="237"/>
      <c r="E24" s="238"/>
      <c r="F24" s="128">
        <v>9</v>
      </c>
      <c r="G24" s="241"/>
      <c r="H24" s="241"/>
      <c r="I24" s="239"/>
      <c r="J24" s="240"/>
    </row>
    <row r="25" spans="1:10" ht="31.5" customHeight="1">
      <c r="A25" s="125">
        <v>2</v>
      </c>
      <c r="B25" s="241"/>
      <c r="C25" s="241"/>
      <c r="D25" s="237"/>
      <c r="E25" s="238"/>
      <c r="F25" s="128">
        <v>10</v>
      </c>
      <c r="G25" s="241"/>
      <c r="H25" s="241"/>
      <c r="I25" s="239"/>
      <c r="J25" s="240"/>
    </row>
    <row r="26" spans="1:10" ht="31.5" customHeight="1">
      <c r="A26" s="125">
        <v>3</v>
      </c>
      <c r="B26" s="241"/>
      <c r="C26" s="241"/>
      <c r="D26" s="237"/>
      <c r="E26" s="238"/>
      <c r="F26" s="128">
        <v>11</v>
      </c>
      <c r="G26" s="241"/>
      <c r="H26" s="241"/>
      <c r="I26" s="239"/>
      <c r="J26" s="240"/>
    </row>
    <row r="27" spans="1:10" ht="31.5" customHeight="1">
      <c r="A27" s="125">
        <v>4</v>
      </c>
      <c r="B27" s="241"/>
      <c r="C27" s="241"/>
      <c r="D27" s="237"/>
      <c r="E27" s="238"/>
      <c r="F27" s="128">
        <v>12</v>
      </c>
      <c r="G27" s="241"/>
      <c r="H27" s="241"/>
      <c r="I27" s="239"/>
      <c r="J27" s="240"/>
    </row>
    <row r="28" spans="1:10" ht="31.5" customHeight="1">
      <c r="A28" s="125">
        <v>5</v>
      </c>
      <c r="B28" s="241"/>
      <c r="C28" s="241"/>
      <c r="D28" s="237"/>
      <c r="E28" s="238"/>
      <c r="F28" s="128">
        <v>13</v>
      </c>
      <c r="G28" s="241"/>
      <c r="H28" s="241"/>
      <c r="I28" s="239"/>
      <c r="J28" s="240"/>
    </row>
    <row r="29" spans="1:10" ht="31.5" customHeight="1">
      <c r="A29" s="125">
        <v>6</v>
      </c>
      <c r="B29" s="241"/>
      <c r="C29" s="241"/>
      <c r="D29" s="237"/>
      <c r="E29" s="238"/>
      <c r="F29" s="128">
        <v>14</v>
      </c>
      <c r="G29" s="241"/>
      <c r="H29" s="241"/>
      <c r="I29" s="239"/>
      <c r="J29" s="240"/>
    </row>
    <row r="30" spans="1:10" ht="31.5" customHeight="1">
      <c r="A30" s="125">
        <v>7</v>
      </c>
      <c r="B30" s="241"/>
      <c r="C30" s="241"/>
      <c r="D30" s="237"/>
      <c r="E30" s="238"/>
      <c r="F30" s="128">
        <v>15</v>
      </c>
      <c r="G30" s="241"/>
      <c r="H30" s="241"/>
      <c r="I30" s="239"/>
      <c r="J30" s="240"/>
    </row>
    <row r="31" spans="1:10" ht="31.5" customHeight="1">
      <c r="A31" s="127">
        <v>8</v>
      </c>
      <c r="B31" s="248"/>
      <c r="C31" s="248"/>
      <c r="D31" s="243"/>
      <c r="E31" s="244"/>
      <c r="F31" s="129">
        <v>16</v>
      </c>
      <c r="G31" s="248"/>
      <c r="H31" s="248"/>
      <c r="I31" s="245"/>
      <c r="J31" s="246"/>
    </row>
    <row r="32" spans="1:10">
      <c r="A32" s="247" t="s">
        <v>157</v>
      </c>
      <c r="B32" s="247"/>
      <c r="C32" s="247"/>
      <c r="D32" s="247"/>
      <c r="E32" s="247"/>
      <c r="F32" s="247"/>
      <c r="G32" s="247"/>
      <c r="H32" s="247"/>
      <c r="I32" s="247"/>
      <c r="J32" s="247"/>
    </row>
    <row r="33" spans="1:10">
      <c r="A33" s="242" t="s">
        <v>158</v>
      </c>
      <c r="B33" s="242"/>
      <c r="C33" s="242"/>
      <c r="D33" s="242"/>
      <c r="E33" s="242"/>
      <c r="F33" s="242"/>
      <c r="G33" s="242"/>
      <c r="H33" s="242"/>
      <c r="I33" s="242"/>
      <c r="J33" s="242"/>
    </row>
    <row r="35" spans="1:10">
      <c r="C35" t="s">
        <v>187</v>
      </c>
      <c r="D35" t="s">
        <v>198</v>
      </c>
    </row>
    <row r="36" spans="1:10">
      <c r="A36" t="s">
        <v>185</v>
      </c>
      <c r="C36">
        <f>'申込書（男子）'!$H$7</f>
        <v>0</v>
      </c>
      <c r="D36">
        <f>'申込書（男子）'!$H$6</f>
        <v>0</v>
      </c>
    </row>
    <row r="37" spans="1:10">
      <c r="A37" t="s">
        <v>186</v>
      </c>
      <c r="C37">
        <f>'申込書（女子）'!$H$7</f>
        <v>0</v>
      </c>
      <c r="D37">
        <f>'申込書（女子）'!$H$6</f>
        <v>0</v>
      </c>
    </row>
    <row r="39" spans="1:10">
      <c r="C39" t="s">
        <v>155</v>
      </c>
      <c r="E39" s="87" t="s">
        <v>199</v>
      </c>
      <c r="F39" t="s">
        <v>201</v>
      </c>
      <c r="H39" t="s">
        <v>200</v>
      </c>
      <c r="I39" t="s">
        <v>353</v>
      </c>
    </row>
    <row r="40" spans="1:10">
      <c r="A40">
        <v>1</v>
      </c>
      <c r="C40" s="79" t="s">
        <v>324</v>
      </c>
      <c r="E40">
        <v>1</v>
      </c>
      <c r="F40" t="s">
        <v>202</v>
      </c>
      <c r="H40">
        <v>7</v>
      </c>
      <c r="I40">
        <v>7</v>
      </c>
    </row>
    <row r="41" spans="1:10">
      <c r="A41">
        <v>2</v>
      </c>
      <c r="C41" s="79" t="s">
        <v>325</v>
      </c>
      <c r="E41">
        <v>2</v>
      </c>
      <c r="F41" t="s">
        <v>203</v>
      </c>
      <c r="H41">
        <v>12</v>
      </c>
      <c r="I41">
        <v>12</v>
      </c>
    </row>
    <row r="42" spans="1:10">
      <c r="A42">
        <v>3</v>
      </c>
      <c r="C42" s="79" t="s">
        <v>326</v>
      </c>
      <c r="E42">
        <v>3</v>
      </c>
      <c r="F42" t="s">
        <v>204</v>
      </c>
      <c r="H42">
        <v>7</v>
      </c>
      <c r="I42">
        <v>7</v>
      </c>
    </row>
    <row r="43" spans="1:10">
      <c r="A43">
        <v>4</v>
      </c>
      <c r="C43" s="79" t="s">
        <v>345</v>
      </c>
      <c r="E43">
        <v>5</v>
      </c>
      <c r="F43" t="s">
        <v>205</v>
      </c>
      <c r="H43">
        <v>7</v>
      </c>
      <c r="I43">
        <v>7</v>
      </c>
    </row>
    <row r="44" spans="1:10">
      <c r="A44">
        <v>5</v>
      </c>
      <c r="C44" s="79" t="s">
        <v>327</v>
      </c>
      <c r="E44">
        <v>6</v>
      </c>
      <c r="F44" t="s">
        <v>206</v>
      </c>
      <c r="H44">
        <v>1</v>
      </c>
      <c r="I44">
        <v>2</v>
      </c>
    </row>
    <row r="45" spans="1:10">
      <c r="A45">
        <v>6</v>
      </c>
      <c r="C45" s="79" t="s">
        <v>340</v>
      </c>
      <c r="E45">
        <v>7</v>
      </c>
      <c r="F45" t="s">
        <v>207</v>
      </c>
      <c r="H45">
        <v>3</v>
      </c>
      <c r="I45">
        <v>3</v>
      </c>
    </row>
    <row r="46" spans="1:10">
      <c r="A46">
        <v>7</v>
      </c>
      <c r="C46" s="79" t="s">
        <v>341</v>
      </c>
      <c r="E46">
        <v>9</v>
      </c>
      <c r="F46" t="s">
        <v>208</v>
      </c>
      <c r="H46">
        <v>8</v>
      </c>
      <c r="I46">
        <v>8</v>
      </c>
    </row>
    <row r="47" spans="1:10">
      <c r="A47">
        <v>8</v>
      </c>
      <c r="C47" s="79" t="s">
        <v>342</v>
      </c>
      <c r="E47">
        <v>12</v>
      </c>
      <c r="F47" t="s">
        <v>209</v>
      </c>
      <c r="H47">
        <v>7</v>
      </c>
      <c r="I47">
        <v>7</v>
      </c>
    </row>
    <row r="48" spans="1:10">
      <c r="A48">
        <v>9</v>
      </c>
      <c r="C48" s="79" t="s">
        <v>343</v>
      </c>
      <c r="E48">
        <v>13</v>
      </c>
      <c r="F48" t="s">
        <v>210</v>
      </c>
      <c r="H48">
        <v>3</v>
      </c>
      <c r="I48">
        <v>2</v>
      </c>
    </row>
    <row r="49" spans="1:9">
      <c r="A49">
        <v>10</v>
      </c>
      <c r="C49" s="79" t="s">
        <v>344</v>
      </c>
      <c r="E49">
        <v>14</v>
      </c>
      <c r="F49" t="s">
        <v>211</v>
      </c>
      <c r="H49">
        <v>3</v>
      </c>
      <c r="I49">
        <v>4</v>
      </c>
    </row>
    <row r="50" spans="1:9">
      <c r="A50">
        <v>11</v>
      </c>
      <c r="C50" s="79" t="s">
        <v>328</v>
      </c>
      <c r="E50">
        <v>15</v>
      </c>
      <c r="F50" t="s">
        <v>212</v>
      </c>
      <c r="H50">
        <v>1</v>
      </c>
      <c r="I50">
        <v>1</v>
      </c>
    </row>
    <row r="51" spans="1:9">
      <c r="A51">
        <v>12</v>
      </c>
      <c r="C51" s="79" t="s">
        <v>329</v>
      </c>
      <c r="E51">
        <v>16</v>
      </c>
      <c r="F51" t="s">
        <v>213</v>
      </c>
      <c r="H51">
        <v>1</v>
      </c>
      <c r="I51">
        <v>1</v>
      </c>
    </row>
    <row r="52" spans="1:9">
      <c r="A52">
        <v>13</v>
      </c>
      <c r="C52" s="79" t="s">
        <v>347</v>
      </c>
      <c r="E52">
        <v>17</v>
      </c>
      <c r="F52" t="s">
        <v>214</v>
      </c>
      <c r="H52">
        <v>0</v>
      </c>
    </row>
    <row r="53" spans="1:9">
      <c r="A53">
        <v>14</v>
      </c>
      <c r="C53" s="79" t="s">
        <v>346</v>
      </c>
      <c r="E53">
        <v>18</v>
      </c>
      <c r="F53" t="s">
        <v>215</v>
      </c>
      <c r="H53">
        <v>0</v>
      </c>
    </row>
    <row r="54" spans="1:9">
      <c r="A54">
        <v>15</v>
      </c>
      <c r="C54" s="79" t="s">
        <v>330</v>
      </c>
      <c r="E54">
        <v>19</v>
      </c>
      <c r="F54" t="s">
        <v>216</v>
      </c>
      <c r="H54">
        <v>3</v>
      </c>
      <c r="I54">
        <v>3</v>
      </c>
    </row>
    <row r="55" spans="1:9">
      <c r="A55">
        <v>16</v>
      </c>
      <c r="C55" s="79" t="s">
        <v>331</v>
      </c>
      <c r="E55">
        <v>20</v>
      </c>
      <c r="F55" t="s">
        <v>217</v>
      </c>
      <c r="H55">
        <v>3</v>
      </c>
      <c r="I55">
        <v>3</v>
      </c>
    </row>
    <row r="56" spans="1:9">
      <c r="A56">
        <v>17</v>
      </c>
      <c r="C56" s="79" t="s">
        <v>339</v>
      </c>
      <c r="E56">
        <v>21</v>
      </c>
      <c r="F56" t="s">
        <v>218</v>
      </c>
      <c r="H56">
        <v>3</v>
      </c>
      <c r="I56">
        <v>3</v>
      </c>
    </row>
    <row r="57" spans="1:9">
      <c r="A57">
        <v>18</v>
      </c>
      <c r="C57" s="79" t="s">
        <v>332</v>
      </c>
      <c r="E57">
        <v>22</v>
      </c>
      <c r="F57" t="s">
        <v>219</v>
      </c>
      <c r="H57">
        <v>4</v>
      </c>
      <c r="I57">
        <v>4</v>
      </c>
    </row>
    <row r="58" spans="1:9">
      <c r="A58">
        <v>19</v>
      </c>
      <c r="C58" s="79" t="s">
        <v>333</v>
      </c>
      <c r="E58">
        <v>30</v>
      </c>
      <c r="F58" t="s">
        <v>220</v>
      </c>
      <c r="H58">
        <v>3</v>
      </c>
      <c r="I58">
        <v>3</v>
      </c>
    </row>
    <row r="59" spans="1:9">
      <c r="A59">
        <v>20</v>
      </c>
      <c r="C59" s="79" t="s">
        <v>334</v>
      </c>
      <c r="E59">
        <v>32</v>
      </c>
      <c r="F59" t="s">
        <v>221</v>
      </c>
      <c r="H59">
        <v>7</v>
      </c>
      <c r="I59">
        <v>7</v>
      </c>
    </row>
    <row r="60" spans="1:9">
      <c r="A60">
        <v>21</v>
      </c>
      <c r="C60" s="79" t="s">
        <v>335</v>
      </c>
      <c r="E60">
        <v>33</v>
      </c>
      <c r="F60" t="s">
        <v>222</v>
      </c>
      <c r="H60">
        <v>9</v>
      </c>
      <c r="I60">
        <v>8</v>
      </c>
    </row>
    <row r="61" spans="1:9">
      <c r="A61">
        <v>22</v>
      </c>
      <c r="C61" s="79" t="s">
        <v>336</v>
      </c>
      <c r="E61">
        <v>34</v>
      </c>
      <c r="F61" t="s">
        <v>223</v>
      </c>
      <c r="H61">
        <v>9</v>
      </c>
      <c r="I61">
        <v>9</v>
      </c>
    </row>
    <row r="62" spans="1:9">
      <c r="A62">
        <v>23</v>
      </c>
      <c r="C62" s="79" t="s">
        <v>337</v>
      </c>
      <c r="F62" s="87" t="s">
        <v>287</v>
      </c>
      <c r="G62" s="87"/>
      <c r="H62">
        <f>SUM(H40:H61)</f>
        <v>101</v>
      </c>
    </row>
    <row r="63" spans="1:9">
      <c r="A63">
        <v>24</v>
      </c>
      <c r="C63" s="79" t="s">
        <v>338</v>
      </c>
    </row>
  </sheetData>
  <sheetProtection algorithmName="SHA-512" hashValue="9zgwInSrABggMGZxXgc8TlkXABCW9hHpMGL9ntP/nn2mgeGJZ/eDSO0aEpg6NcZRyW9y3xzZHXEhLkqeL+x9SQ==" saltValue="BW/d3ZC0I+wgsTnM97vKPA==" spinCount="100000" sheet="1" objects="1" scenarios="1"/>
  <protectedRanges>
    <protectedRange sqref="D10:J10 D12:J12 D16:J16 B24:E31 G24:J31" name="範囲３"/>
  </protectedRanges>
  <mergeCells count="68">
    <mergeCell ref="A33:J33"/>
    <mergeCell ref="D29:E29"/>
    <mergeCell ref="I29:J29"/>
    <mergeCell ref="D30:E30"/>
    <mergeCell ref="I30:J30"/>
    <mergeCell ref="D31:E31"/>
    <mergeCell ref="I31:J31"/>
    <mergeCell ref="A32:J32"/>
    <mergeCell ref="B31:C31"/>
    <mergeCell ref="B30:C30"/>
    <mergeCell ref="B29:C29"/>
    <mergeCell ref="G31:H31"/>
    <mergeCell ref="G30:H30"/>
    <mergeCell ref="G29:H29"/>
    <mergeCell ref="D27:E27"/>
    <mergeCell ref="I27:J27"/>
    <mergeCell ref="D28:E28"/>
    <mergeCell ref="I28:J28"/>
    <mergeCell ref="B28:C28"/>
    <mergeCell ref="B27:C27"/>
    <mergeCell ref="G27:H27"/>
    <mergeCell ref="G28:H28"/>
    <mergeCell ref="D26:E26"/>
    <mergeCell ref="I26:J26"/>
    <mergeCell ref="B26:C26"/>
    <mergeCell ref="B25:C25"/>
    <mergeCell ref="G26:H26"/>
    <mergeCell ref="G25:H25"/>
    <mergeCell ref="D24:E24"/>
    <mergeCell ref="I24:J24"/>
    <mergeCell ref="B24:C24"/>
    <mergeCell ref="G24:H24"/>
    <mergeCell ref="D25:E25"/>
    <mergeCell ref="I25:J25"/>
    <mergeCell ref="F20:H21"/>
    <mergeCell ref="I20:J21"/>
    <mergeCell ref="A23:C23"/>
    <mergeCell ref="D23:E23"/>
    <mergeCell ref="F23:H23"/>
    <mergeCell ref="I23:J23"/>
    <mergeCell ref="A18:J18"/>
    <mergeCell ref="A19:J19"/>
    <mergeCell ref="D12:J12"/>
    <mergeCell ref="C13:C15"/>
    <mergeCell ref="D13:J13"/>
    <mergeCell ref="D14:J14"/>
    <mergeCell ref="D15:J15"/>
    <mergeCell ref="D8:G8"/>
    <mergeCell ref="C6:G6"/>
    <mergeCell ref="D9:J9"/>
    <mergeCell ref="A16:C16"/>
    <mergeCell ref="D16:J16"/>
    <mergeCell ref="D10:J10"/>
    <mergeCell ref="H7:H8"/>
    <mergeCell ref="I7:J8"/>
    <mergeCell ref="D11:J11"/>
    <mergeCell ref="A11:B15"/>
    <mergeCell ref="A7:B8"/>
    <mergeCell ref="A9:B10"/>
    <mergeCell ref="D7:G7"/>
    <mergeCell ref="A1:J1"/>
    <mergeCell ref="A3:J3"/>
    <mergeCell ref="A4:J4"/>
    <mergeCell ref="H5:J5"/>
    <mergeCell ref="H6:J6"/>
    <mergeCell ref="A5:B5"/>
    <mergeCell ref="C5:G5"/>
    <mergeCell ref="A6:B6"/>
  </mergeCells>
  <phoneticPr fontId="1"/>
  <dataValidations count="3">
    <dataValidation type="list" allowBlank="1" showInputMessage="1" showErrorMessage="1" sqref="D10" xr:uid="{00000000-0002-0000-0300-000000000000}">
      <formula1>$C$36:$C$37</formula1>
    </dataValidation>
    <dataValidation type="textLength" allowBlank="1" showInputMessage="1" showErrorMessage="1" errorTitle="時数オーバー" error="100字以内で入力してください！" sqref="D16" xr:uid="{00000000-0002-0000-0300-000001000000}">
      <formula1>0</formula1>
      <formula2>100</formula2>
    </dataValidation>
    <dataValidation type="list" allowBlank="1" showInputMessage="1" showErrorMessage="1" sqref="B24:C31 G24:H31" xr:uid="{00000000-0002-0000-0300-000002000000}">
      <formula1>$C$40:$C$63</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Data1!$J$2:$J$84</xm:f>
          </x14:formula1>
          <xm:sqref>D12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48"/>
  <sheetViews>
    <sheetView topLeftCell="C1" workbookViewId="0">
      <selection activeCell="C1" sqref="C1"/>
    </sheetView>
  </sheetViews>
  <sheetFormatPr defaultRowHeight="13.5"/>
  <cols>
    <col min="1" max="1" width="19" style="52" hidden="1" customWidth="1"/>
    <col min="2" max="2" width="9" style="52" hidden="1" customWidth="1"/>
    <col min="3" max="3" width="9" style="52" customWidth="1"/>
    <col min="4" max="16384" width="9" style="52"/>
  </cols>
  <sheetData>
    <row r="1" spans="1:3">
      <c r="A1" s="98" t="s">
        <v>135</v>
      </c>
      <c r="B1" s="98" t="s">
        <v>136</v>
      </c>
      <c r="C1" s="98"/>
    </row>
    <row r="2" spans="1:3">
      <c r="A2" s="43" t="s">
        <v>251</v>
      </c>
      <c r="B2" s="98" t="s">
        <v>98</v>
      </c>
      <c r="C2" s="98"/>
    </row>
    <row r="3" spans="1:3">
      <c r="A3" s="43" t="s">
        <v>248</v>
      </c>
      <c r="B3" s="98" t="s">
        <v>101</v>
      </c>
      <c r="C3" s="98"/>
    </row>
    <row r="4" spans="1:3">
      <c r="A4" s="43" t="s">
        <v>237</v>
      </c>
      <c r="B4" s="98" t="s">
        <v>104</v>
      </c>
      <c r="C4" s="98"/>
    </row>
    <row r="5" spans="1:3">
      <c r="A5" s="43" t="s">
        <v>238</v>
      </c>
      <c r="B5" s="98" t="s">
        <v>105</v>
      </c>
      <c r="C5" s="98"/>
    </row>
    <row r="6" spans="1:3">
      <c r="A6" s="43" t="s">
        <v>239</v>
      </c>
      <c r="B6" s="98" t="s">
        <v>106</v>
      </c>
      <c r="C6" s="98"/>
    </row>
    <row r="7" spans="1:3">
      <c r="A7" s="43" t="s">
        <v>260</v>
      </c>
      <c r="B7" s="98" t="s">
        <v>113</v>
      </c>
      <c r="C7" s="98"/>
    </row>
    <row r="8" spans="1:3">
      <c r="A8" s="43" t="s">
        <v>259</v>
      </c>
      <c r="B8" s="98" t="s">
        <v>114</v>
      </c>
      <c r="C8" s="98"/>
    </row>
    <row r="9" spans="1:3">
      <c r="A9" s="43" t="s">
        <v>240</v>
      </c>
      <c r="B9" s="98" t="s">
        <v>107</v>
      </c>
      <c r="C9" s="98"/>
    </row>
    <row r="10" spans="1:3">
      <c r="A10" s="43" t="s">
        <v>252</v>
      </c>
      <c r="B10" s="98" t="s">
        <v>99</v>
      </c>
      <c r="C10" s="98"/>
    </row>
    <row r="11" spans="1:3">
      <c r="A11" s="43" t="s">
        <v>249</v>
      </c>
      <c r="B11" s="98" t="s">
        <v>102</v>
      </c>
      <c r="C11" s="98"/>
    </row>
    <row r="12" spans="1:3">
      <c r="A12" s="43" t="s">
        <v>241</v>
      </c>
      <c r="B12" s="98" t="s">
        <v>108</v>
      </c>
      <c r="C12" s="98"/>
    </row>
    <row r="13" spans="1:3">
      <c r="A13" s="43" t="s">
        <v>242</v>
      </c>
      <c r="B13" s="98" t="s">
        <v>82</v>
      </c>
      <c r="C13" s="98"/>
    </row>
    <row r="14" spans="1:3">
      <c r="A14" s="43" t="s">
        <v>243</v>
      </c>
      <c r="B14" s="98" t="s">
        <v>134</v>
      </c>
      <c r="C14" s="98"/>
    </row>
    <row r="15" spans="1:3">
      <c r="A15" s="43" t="s">
        <v>258</v>
      </c>
      <c r="B15" s="98" t="s">
        <v>257</v>
      </c>
      <c r="C15" s="98"/>
    </row>
    <row r="16" spans="1:3">
      <c r="A16" s="43" t="s">
        <v>250</v>
      </c>
      <c r="B16" s="98" t="s">
        <v>103</v>
      </c>
      <c r="C16" s="98"/>
    </row>
    <row r="17" spans="1:3">
      <c r="A17" s="43" t="s">
        <v>244</v>
      </c>
      <c r="B17" s="98" t="s">
        <v>109</v>
      </c>
      <c r="C17" s="98"/>
    </row>
    <row r="18" spans="1:3">
      <c r="A18" s="43" t="s">
        <v>245</v>
      </c>
      <c r="B18" s="98" t="s">
        <v>110</v>
      </c>
      <c r="C18" s="98"/>
    </row>
    <row r="19" spans="1:3">
      <c r="A19" s="43" t="s">
        <v>253</v>
      </c>
      <c r="B19" s="98" t="s">
        <v>100</v>
      </c>
      <c r="C19" s="98"/>
    </row>
    <row r="20" spans="1:3">
      <c r="A20" s="43" t="s">
        <v>246</v>
      </c>
      <c r="B20" s="98" t="s">
        <v>111</v>
      </c>
      <c r="C20" s="98"/>
    </row>
    <row r="21" spans="1:3">
      <c r="A21" s="43" t="s">
        <v>255</v>
      </c>
      <c r="B21" s="98" t="s">
        <v>183</v>
      </c>
      <c r="C21" s="98"/>
    </row>
    <row r="22" spans="1:3">
      <c r="A22" s="43" t="s">
        <v>256</v>
      </c>
      <c r="B22" s="98" t="s">
        <v>254</v>
      </c>
      <c r="C22" s="98"/>
    </row>
    <row r="23" spans="1:3">
      <c r="A23" s="43" t="s">
        <v>247</v>
      </c>
      <c r="B23" s="98" t="s">
        <v>112</v>
      </c>
      <c r="C23" s="98"/>
    </row>
    <row r="24" spans="1:3">
      <c r="A24" s="43" t="s">
        <v>263</v>
      </c>
      <c r="B24" s="98" t="s">
        <v>76</v>
      </c>
      <c r="C24" s="98"/>
    </row>
    <row r="25" spans="1:3">
      <c r="A25" s="43" t="s">
        <v>264</v>
      </c>
      <c r="B25" s="98" t="s">
        <v>77</v>
      </c>
      <c r="C25" s="98"/>
    </row>
    <row r="26" spans="1:3">
      <c r="A26" s="43" t="s">
        <v>265</v>
      </c>
      <c r="B26" s="98" t="s">
        <v>78</v>
      </c>
      <c r="C26" s="98"/>
    </row>
    <row r="27" spans="1:3">
      <c r="A27" s="43" t="s">
        <v>266</v>
      </c>
      <c r="B27" s="98" t="s">
        <v>79</v>
      </c>
      <c r="C27" s="98"/>
    </row>
    <row r="28" spans="1:3">
      <c r="A28" s="43" t="s">
        <v>267</v>
      </c>
      <c r="B28" s="98" t="s">
        <v>80</v>
      </c>
      <c r="C28" s="98"/>
    </row>
    <row r="29" spans="1:3">
      <c r="A29" s="43" t="s">
        <v>268</v>
      </c>
      <c r="B29" s="98" t="s">
        <v>81</v>
      </c>
      <c r="C29" s="98"/>
    </row>
    <row r="30" spans="1:3">
      <c r="A30" s="43" t="s">
        <v>269</v>
      </c>
      <c r="B30" s="98" t="s">
        <v>73</v>
      </c>
      <c r="C30" s="98"/>
    </row>
    <row r="31" spans="1:3">
      <c r="A31" s="43" t="s">
        <v>270</v>
      </c>
      <c r="B31" s="98" t="s">
        <v>74</v>
      </c>
      <c r="C31" s="98"/>
    </row>
    <row r="32" spans="1:3">
      <c r="A32" s="43" t="s">
        <v>271</v>
      </c>
      <c r="B32" s="98" t="s">
        <v>75</v>
      </c>
      <c r="C32" s="98"/>
    </row>
    <row r="33" spans="1:3">
      <c r="A33" s="98"/>
      <c r="B33" s="98"/>
      <c r="C33" s="98"/>
    </row>
    <row r="34" spans="1:3">
      <c r="A34" s="98"/>
      <c r="B34" s="98"/>
      <c r="C34" s="98"/>
    </row>
    <row r="35" spans="1:3">
      <c r="A35" s="98"/>
      <c r="B35" s="98"/>
      <c r="C35" s="98"/>
    </row>
    <row r="36" spans="1:3">
      <c r="A36" s="98"/>
      <c r="B36" s="98"/>
      <c r="C36" s="98"/>
    </row>
    <row r="37" spans="1:3">
      <c r="A37" s="98"/>
      <c r="B37" s="98"/>
      <c r="C37" s="98"/>
    </row>
    <row r="38" spans="1:3">
      <c r="A38" s="98"/>
      <c r="B38" s="98"/>
      <c r="C38" s="98"/>
    </row>
    <row r="39" spans="1:3">
      <c r="A39" s="98"/>
      <c r="B39" s="98"/>
      <c r="C39" s="98"/>
    </row>
    <row r="40" spans="1:3">
      <c r="A40" s="98"/>
      <c r="B40" s="98"/>
      <c r="C40" s="98"/>
    </row>
    <row r="41" spans="1:3">
      <c r="A41" s="98"/>
      <c r="B41" s="98"/>
      <c r="C41" s="98"/>
    </row>
    <row r="42" spans="1:3">
      <c r="A42" s="98"/>
      <c r="B42" s="98"/>
      <c r="C42" s="98"/>
    </row>
    <row r="43" spans="1:3">
      <c r="A43" s="98"/>
      <c r="B43" s="98"/>
      <c r="C43" s="98"/>
    </row>
    <row r="44" spans="1:3">
      <c r="A44" s="98"/>
      <c r="B44" s="98"/>
      <c r="C44" s="98"/>
    </row>
    <row r="45" spans="1:3">
      <c r="A45" s="98"/>
      <c r="B45" s="98"/>
      <c r="C45" s="98"/>
    </row>
    <row r="46" spans="1:3">
      <c r="A46" s="98"/>
      <c r="B46" s="98"/>
      <c r="C46" s="98"/>
    </row>
    <row r="47" spans="1:3">
      <c r="A47" s="98"/>
      <c r="B47" s="98"/>
      <c r="C47" s="98"/>
    </row>
    <row r="48" spans="1:3">
      <c r="A48" s="98"/>
      <c r="B48" s="98"/>
      <c r="C48" s="98"/>
    </row>
  </sheetData>
  <sheetProtection algorithmName="SHA-512" hashValue="/asjnkR3NPUGXXIf3w/0Hc5qp91T/0VtzMJK9FUV9SPXFRmH6txX5s/WdKBTjfn5050vyf5W2IhpQ24VsEOlPg==" saltValue="Xi5E+Ma5YKtVT9vA07hKgQ==" spinCount="100000" sheet="1" selectLockedCells="1" selectUn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S85"/>
  <sheetViews>
    <sheetView showZeros="0" topLeftCell="T1" workbookViewId="0">
      <selection activeCell="T1" sqref="T1"/>
    </sheetView>
  </sheetViews>
  <sheetFormatPr defaultRowHeight="13.5"/>
  <cols>
    <col min="1" max="1" width="3.5" style="54" hidden="1" customWidth="1"/>
    <col min="2" max="2" width="10.5" style="54" hidden="1" customWidth="1"/>
    <col min="3" max="3" width="3.5" style="54" hidden="1" customWidth="1"/>
    <col min="4" max="4" width="7.5" style="54" hidden="1" customWidth="1"/>
    <col min="5" max="5" width="5.5" style="54" hidden="1" customWidth="1"/>
    <col min="6" max="6" width="6.5" style="54" hidden="1" customWidth="1"/>
    <col min="7" max="7" width="5.5" style="54" hidden="1" customWidth="1"/>
    <col min="8" max="8" width="3.5" style="54" hidden="1" customWidth="1"/>
    <col min="9" max="9" width="4.5" style="54" hidden="1" customWidth="1"/>
    <col min="10" max="10" width="19.375" style="54" hidden="1" customWidth="1"/>
    <col min="11" max="11" width="11.625" style="54" hidden="1" customWidth="1"/>
    <col min="12" max="12" width="3.5" style="54" hidden="1" customWidth="1"/>
    <col min="13" max="13" width="7.5" style="54" hidden="1" customWidth="1"/>
    <col min="14" max="14" width="13.875" style="56" hidden="1" customWidth="1"/>
    <col min="15" max="15" width="7.5" style="56" hidden="1" customWidth="1"/>
    <col min="16" max="16" width="17.25" style="54" hidden="1" customWidth="1"/>
    <col min="17" max="17" width="7.5" style="54" hidden="1" customWidth="1"/>
    <col min="18" max="18" width="19.375" style="54" hidden="1" customWidth="1"/>
    <col min="19" max="19" width="3.5" style="54" hidden="1" customWidth="1"/>
    <col min="20" max="20" width="9" style="54" customWidth="1"/>
    <col min="21" max="16384" width="9" style="54"/>
  </cols>
  <sheetData>
    <row r="1" spans="1:19">
      <c r="B1" s="54" t="s">
        <v>55</v>
      </c>
      <c r="C1" s="54" t="s">
        <v>56</v>
      </c>
      <c r="D1" s="54" t="s">
        <v>57</v>
      </c>
      <c r="E1" s="54" t="s">
        <v>58</v>
      </c>
      <c r="F1" s="54" t="s">
        <v>59</v>
      </c>
      <c r="G1" s="54" t="s">
        <v>60</v>
      </c>
      <c r="H1" s="54" t="s">
        <v>61</v>
      </c>
      <c r="I1" s="54" t="s">
        <v>62</v>
      </c>
      <c r="J1" s="54" t="s">
        <v>63</v>
      </c>
      <c r="K1" s="54" t="s">
        <v>64</v>
      </c>
      <c r="L1" s="54" t="s">
        <v>65</v>
      </c>
      <c r="M1" s="54" t="s">
        <v>66</v>
      </c>
      <c r="N1" s="56" t="s">
        <v>67</v>
      </c>
      <c r="O1" s="56" t="s">
        <v>68</v>
      </c>
      <c r="P1" s="54" t="s">
        <v>69</v>
      </c>
      <c r="Q1" s="54" t="s">
        <v>70</v>
      </c>
      <c r="R1" s="54" t="s">
        <v>71</v>
      </c>
      <c r="S1" s="54" t="s">
        <v>72</v>
      </c>
    </row>
    <row r="2" spans="1:19">
      <c r="A2" s="54">
        <v>1</v>
      </c>
      <c r="B2" s="54" t="str">
        <f>IF(D2="","",IF(LEN(A2)=1,M2&amp;L2&amp;"0"&amp;A2,M2&amp;L2&amp;A2))</f>
        <v/>
      </c>
      <c r="C2" s="54">
        <f>'申込書（男子）'!$H$3</f>
        <v>0</v>
      </c>
      <c r="D2" s="54" t="str">
        <f>IF('申込書（男子）'!B12="","",'申込書（男子）'!B12)</f>
        <v/>
      </c>
      <c r="E2" s="54" t="str">
        <f>IF('申込書（男子）'!C12="","",'申込書（男子）'!C12)</f>
        <v/>
      </c>
      <c r="F2" s="54" t="str">
        <f>IF('申込書（男子）'!D12="","",'申込書（男子）'!D12)</f>
        <v/>
      </c>
      <c r="G2" s="54" t="str">
        <f>IF('申込書（男子）'!E12="","",'申込書（男子）'!E12)</f>
        <v/>
      </c>
      <c r="H2" s="54" t="str">
        <f>IF('申込書（男子）'!F12="","",'申込書（男子）'!F12)</f>
        <v/>
      </c>
      <c r="I2" s="54" t="str">
        <f>IF(D2="","",LEN(D2)+LEN(E2))</f>
        <v/>
      </c>
      <c r="J2" s="55" t="str">
        <f>IF(D2="","",IF(I2&lt;=3,D2&amp;"　"&amp;E2&amp;"("&amp;H2&amp;")",D2&amp;"　"&amp;E2&amp;"("&amp;H2&amp;")"))</f>
        <v/>
      </c>
      <c r="K2" s="54" t="str">
        <f>IF(F2="","",F2&amp;" "&amp;G2)</f>
        <v/>
      </c>
      <c r="L2" s="54" t="str">
        <f>IF(D2="","",1)</f>
        <v/>
      </c>
      <c r="M2" s="54" t="str">
        <f>IF(C2="","",IF(LEN('申込書（男子）'!$H$3)=1,"47100"&amp;'申込書（男子）'!$H$3,"4710"&amp;'申込書（男子）'!$H$3))</f>
        <v>4710</v>
      </c>
      <c r="N2" s="56" t="str">
        <f>IF('申込書（男子）'!G12="","",'申込書（男子）'!G12)</f>
        <v/>
      </c>
      <c r="O2" s="56" t="str">
        <f>IF(N2="","",VLOOKUP(N2,Code!$A$2:$B$32,2,FALSE))</f>
        <v/>
      </c>
      <c r="P2" s="54" t="str">
        <f>IF('申込書（男子）'!H12="","",'申込書（男子）'!H12)</f>
        <v/>
      </c>
      <c r="Q2" s="54" t="str">
        <f>IF(P2="","",VLOOKUP(P2,Code!$A$2:$B$32,2,FALSE))</f>
        <v/>
      </c>
      <c r="R2" s="54" t="str">
        <f>IF('申込書（男子）'!I12="","",'申込書（男子）'!I12)</f>
        <v/>
      </c>
      <c r="S2" s="54">
        <f>IF(C2="","",47)</f>
        <v>47</v>
      </c>
    </row>
    <row r="3" spans="1:19">
      <c r="A3" s="54">
        <v>2</v>
      </c>
      <c r="B3" s="54" t="str">
        <f t="shared" ref="B3:B32" si="0">IF(D3="","",IF(LEN(A3)=1,M3&amp;L3&amp;"0"&amp;A3,M3&amp;L3&amp;A3))</f>
        <v/>
      </c>
      <c r="C3" s="54">
        <f>'申込書（男子）'!$H$3</f>
        <v>0</v>
      </c>
      <c r="D3" s="54" t="str">
        <f>IF('申込書（男子）'!B13="","",'申込書（男子）'!B13)</f>
        <v/>
      </c>
      <c r="E3" s="54" t="str">
        <f>IF('申込書（男子）'!C13="","",'申込書（男子）'!C13)</f>
        <v/>
      </c>
      <c r="F3" s="54" t="str">
        <f>IF('申込書（男子）'!D13="","",'申込書（男子）'!D13)</f>
        <v/>
      </c>
      <c r="G3" s="54" t="str">
        <f>IF('申込書（男子）'!E13="","",'申込書（男子）'!E13)</f>
        <v/>
      </c>
      <c r="H3" s="54" t="str">
        <f>IF('申込書（男子）'!F13="","",'申込書（男子）'!F13)</f>
        <v/>
      </c>
      <c r="I3" s="54" t="str">
        <f t="shared" ref="I3:I32" si="1">IF(D3="","",LEN(D3)+LEN(E3))</f>
        <v/>
      </c>
      <c r="J3" s="55" t="str">
        <f t="shared" ref="J3:J43" si="2">IF(D3="","",IF(I3&lt;=3,D3&amp;"　"&amp;E3&amp;"("&amp;H3&amp;")",D3&amp;"　"&amp;E3&amp;"("&amp;H3&amp;")"))</f>
        <v/>
      </c>
      <c r="K3" s="54" t="str">
        <f t="shared" ref="K3:K43" si="3">IF(F3="","",F3&amp;" "&amp;G3)</f>
        <v/>
      </c>
      <c r="L3" s="54" t="str">
        <f t="shared" ref="L3:L32" si="4">IF(D3="","",1)</f>
        <v/>
      </c>
      <c r="M3" s="54" t="str">
        <f>IF(C3="","",IF(LEN('申込書（男子）'!$H$3)=1,"47100"&amp;'申込書（男子）'!$H$3,"4710"&amp;'申込書（男子）'!$H$3))</f>
        <v>4710</v>
      </c>
      <c r="N3" s="56" t="str">
        <f>IF('申込書（男子）'!G13="","",'申込書（男子）'!G13)</f>
        <v/>
      </c>
      <c r="O3" s="56" t="str">
        <f>IF(N3="","",VLOOKUP(N3,Code!$A$2:$B$32,2,FALSE))</f>
        <v/>
      </c>
      <c r="P3" s="54" t="str">
        <f>IF('申込書（男子）'!H13="","",'申込書（男子）'!H13)</f>
        <v/>
      </c>
      <c r="Q3" s="54" t="str">
        <f>IF(P3="","",VLOOKUP(P3,Code!$A$2:$B$32,2,FALSE))</f>
        <v/>
      </c>
      <c r="R3" s="54" t="str">
        <f>IF('申込書（男子）'!I13="","",'申込書（男子）'!I13)</f>
        <v/>
      </c>
      <c r="S3" s="54">
        <f t="shared" ref="S3:S32" si="5">IF(C3="","",47)</f>
        <v>47</v>
      </c>
    </row>
    <row r="4" spans="1:19">
      <c r="A4" s="54">
        <v>3</v>
      </c>
      <c r="B4" s="54" t="str">
        <f t="shared" si="0"/>
        <v/>
      </c>
      <c r="C4" s="54">
        <f>'申込書（男子）'!$H$3</f>
        <v>0</v>
      </c>
      <c r="D4" s="54" t="str">
        <f>IF('申込書（男子）'!B14="","",'申込書（男子）'!B14)</f>
        <v/>
      </c>
      <c r="E4" s="54" t="str">
        <f>IF('申込書（男子）'!C14="","",'申込書（男子）'!C14)</f>
        <v/>
      </c>
      <c r="F4" s="54" t="str">
        <f>IF('申込書（男子）'!D14="","",'申込書（男子）'!D14)</f>
        <v/>
      </c>
      <c r="G4" s="54" t="str">
        <f>IF('申込書（男子）'!E14="","",'申込書（男子）'!E14)</f>
        <v/>
      </c>
      <c r="H4" s="54" t="str">
        <f>IF('申込書（男子）'!F14="","",'申込書（男子）'!F14)</f>
        <v/>
      </c>
      <c r="I4" s="54" t="str">
        <f t="shared" si="1"/>
        <v/>
      </c>
      <c r="J4" s="55" t="str">
        <f t="shared" si="2"/>
        <v/>
      </c>
      <c r="K4" s="54" t="str">
        <f t="shared" si="3"/>
        <v/>
      </c>
      <c r="L4" s="54" t="str">
        <f t="shared" si="4"/>
        <v/>
      </c>
      <c r="M4" s="54" t="str">
        <f>IF(C4="","",IF(LEN('申込書（男子）'!$H$3)=1,"47100"&amp;'申込書（男子）'!$H$3,"4710"&amp;'申込書（男子）'!$H$3))</f>
        <v>4710</v>
      </c>
      <c r="N4" s="56" t="str">
        <f>IF('申込書（男子）'!G14="","",'申込書（男子）'!G14)</f>
        <v/>
      </c>
      <c r="O4" s="56" t="str">
        <f>IF(N4="","",VLOOKUP(N4,Code!$A$2:$B$32,2,FALSE))</f>
        <v/>
      </c>
      <c r="P4" s="54" t="str">
        <f>IF('申込書（男子）'!H14="","",'申込書（男子）'!H14)</f>
        <v/>
      </c>
      <c r="Q4" s="54" t="str">
        <f>IF(P4="","",VLOOKUP(P4,Code!$A$2:$B$32,2,FALSE))</f>
        <v/>
      </c>
      <c r="R4" s="54" t="str">
        <f>IF('申込書（男子）'!I14="","",'申込書（男子）'!I14)</f>
        <v/>
      </c>
      <c r="S4" s="54">
        <f t="shared" si="5"/>
        <v>47</v>
      </c>
    </row>
    <row r="5" spans="1:19">
      <c r="A5" s="54">
        <v>4</v>
      </c>
      <c r="B5" s="54" t="str">
        <f t="shared" si="0"/>
        <v/>
      </c>
      <c r="C5" s="54">
        <f>'申込書（男子）'!$H$3</f>
        <v>0</v>
      </c>
      <c r="D5" s="54" t="str">
        <f>IF('申込書（男子）'!B15="","",'申込書（男子）'!B15)</f>
        <v/>
      </c>
      <c r="E5" s="54" t="str">
        <f>IF('申込書（男子）'!C15="","",'申込書（男子）'!C15)</f>
        <v/>
      </c>
      <c r="F5" s="54" t="str">
        <f>IF('申込書（男子）'!D15="","",'申込書（男子）'!D15)</f>
        <v/>
      </c>
      <c r="G5" s="54" t="str">
        <f>IF('申込書（男子）'!E15="","",'申込書（男子）'!E15)</f>
        <v/>
      </c>
      <c r="H5" s="54" t="str">
        <f>IF('申込書（男子）'!F15="","",'申込書（男子）'!F15)</f>
        <v/>
      </c>
      <c r="I5" s="54" t="str">
        <f t="shared" si="1"/>
        <v/>
      </c>
      <c r="J5" s="55" t="str">
        <f t="shared" si="2"/>
        <v/>
      </c>
      <c r="K5" s="54" t="str">
        <f t="shared" si="3"/>
        <v/>
      </c>
      <c r="L5" s="54" t="str">
        <f t="shared" si="4"/>
        <v/>
      </c>
      <c r="M5" s="54" t="str">
        <f>IF(C5="","",IF(LEN('申込書（男子）'!$H$3)=1,"47100"&amp;'申込書（男子）'!$H$3,"4710"&amp;'申込書（男子）'!$H$3))</f>
        <v>4710</v>
      </c>
      <c r="N5" s="56" t="str">
        <f>IF('申込書（男子）'!G15="","",'申込書（男子）'!G15)</f>
        <v/>
      </c>
      <c r="O5" s="56" t="str">
        <f>IF(N5="","",VLOOKUP(N5,Code!$A$2:$B$32,2,FALSE))</f>
        <v/>
      </c>
      <c r="P5" s="54" t="str">
        <f>IF('申込書（男子）'!H15="","",'申込書（男子）'!H15)</f>
        <v/>
      </c>
      <c r="Q5" s="54" t="str">
        <f>IF(P5="","",VLOOKUP(P5,Code!$A$2:$B$32,2,FALSE))</f>
        <v/>
      </c>
      <c r="R5" s="54" t="str">
        <f>IF('申込書（男子）'!I15="","",'申込書（男子）'!I15)</f>
        <v/>
      </c>
      <c r="S5" s="54">
        <f t="shared" si="5"/>
        <v>47</v>
      </c>
    </row>
    <row r="6" spans="1:19">
      <c r="A6" s="54">
        <v>5</v>
      </c>
      <c r="B6" s="54" t="str">
        <f t="shared" si="0"/>
        <v/>
      </c>
      <c r="C6" s="54">
        <f>'申込書（男子）'!$H$3</f>
        <v>0</v>
      </c>
      <c r="D6" s="54" t="str">
        <f>IF('申込書（男子）'!B16="","",'申込書（男子）'!B16)</f>
        <v/>
      </c>
      <c r="E6" s="54" t="str">
        <f>IF('申込書（男子）'!C16="","",'申込書（男子）'!C16)</f>
        <v/>
      </c>
      <c r="F6" s="54" t="str">
        <f>IF('申込書（男子）'!D16="","",'申込書（男子）'!D16)</f>
        <v/>
      </c>
      <c r="G6" s="54" t="str">
        <f>IF('申込書（男子）'!E16="","",'申込書（男子）'!E16)</f>
        <v/>
      </c>
      <c r="H6" s="54" t="str">
        <f>IF('申込書（男子）'!F16="","",'申込書（男子）'!F16)</f>
        <v/>
      </c>
      <c r="I6" s="54" t="str">
        <f t="shared" si="1"/>
        <v/>
      </c>
      <c r="J6" s="55" t="str">
        <f t="shared" si="2"/>
        <v/>
      </c>
      <c r="K6" s="54" t="str">
        <f t="shared" si="3"/>
        <v/>
      </c>
      <c r="L6" s="54" t="str">
        <f t="shared" si="4"/>
        <v/>
      </c>
      <c r="M6" s="54" t="str">
        <f>IF(C6="","",IF(LEN('申込書（男子）'!$H$3)=1,"47100"&amp;'申込書（男子）'!$H$3,"4710"&amp;'申込書（男子）'!$H$3))</f>
        <v>4710</v>
      </c>
      <c r="N6" s="56" t="str">
        <f>IF('申込書（男子）'!G16="","",'申込書（男子）'!G16)</f>
        <v/>
      </c>
      <c r="O6" s="56" t="str">
        <f>IF(N6="","",VLOOKUP(N6,Code!$A$2:$B$32,2,FALSE))</f>
        <v/>
      </c>
      <c r="P6" s="54" t="str">
        <f>IF('申込書（男子）'!H16="","",'申込書（男子）'!H16)</f>
        <v/>
      </c>
      <c r="Q6" s="54" t="str">
        <f>IF(P6="","",VLOOKUP(P6,Code!$A$2:$B$32,2,FALSE))</f>
        <v/>
      </c>
      <c r="R6" s="54" t="str">
        <f>IF('申込書（男子）'!I16="","",'申込書（男子）'!I16)</f>
        <v/>
      </c>
      <c r="S6" s="54">
        <f t="shared" si="5"/>
        <v>47</v>
      </c>
    </row>
    <row r="7" spans="1:19">
      <c r="A7" s="54">
        <v>6</v>
      </c>
      <c r="B7" s="54" t="str">
        <f t="shared" si="0"/>
        <v/>
      </c>
      <c r="C7" s="54">
        <f>'申込書（男子）'!$H$3</f>
        <v>0</v>
      </c>
      <c r="D7" s="54" t="str">
        <f>IF('申込書（男子）'!B17="","",'申込書（男子）'!B17)</f>
        <v/>
      </c>
      <c r="E7" s="54" t="str">
        <f>IF('申込書（男子）'!C17="","",'申込書（男子）'!C17)</f>
        <v/>
      </c>
      <c r="F7" s="54" t="str">
        <f>IF('申込書（男子）'!D17="","",'申込書（男子）'!D17)</f>
        <v/>
      </c>
      <c r="G7" s="54" t="str">
        <f>IF('申込書（男子）'!E17="","",'申込書（男子）'!E17)</f>
        <v/>
      </c>
      <c r="H7" s="54" t="str">
        <f>IF('申込書（男子）'!F17="","",'申込書（男子）'!F17)</f>
        <v/>
      </c>
      <c r="I7" s="54" t="str">
        <f t="shared" si="1"/>
        <v/>
      </c>
      <c r="J7" s="55" t="str">
        <f t="shared" si="2"/>
        <v/>
      </c>
      <c r="K7" s="54" t="str">
        <f t="shared" si="3"/>
        <v/>
      </c>
      <c r="L7" s="54" t="str">
        <f t="shared" si="4"/>
        <v/>
      </c>
      <c r="M7" s="54" t="str">
        <f>IF(C7="","",IF(LEN('申込書（男子）'!$H$3)=1,"47100"&amp;'申込書（男子）'!$H$3,"4710"&amp;'申込書（男子）'!$H$3))</f>
        <v>4710</v>
      </c>
      <c r="N7" s="56" t="str">
        <f>IF('申込書（男子）'!G17="","",'申込書（男子）'!G17)</f>
        <v/>
      </c>
      <c r="O7" s="56" t="str">
        <f>IF(N7="","",VLOOKUP(N7,Code!$A$2:$B$32,2,FALSE))</f>
        <v/>
      </c>
      <c r="P7" s="54" t="str">
        <f>IF('申込書（男子）'!H17="","",'申込書（男子）'!H17)</f>
        <v/>
      </c>
      <c r="Q7" s="54" t="str">
        <f>IF(P7="","",VLOOKUP(P7,Code!$A$2:$B$32,2,FALSE))</f>
        <v/>
      </c>
      <c r="R7" s="54" t="str">
        <f>IF('申込書（男子）'!I17="","",'申込書（男子）'!I17)</f>
        <v/>
      </c>
      <c r="S7" s="54">
        <f t="shared" si="5"/>
        <v>47</v>
      </c>
    </row>
    <row r="8" spans="1:19">
      <c r="A8" s="54">
        <v>7</v>
      </c>
      <c r="B8" s="54" t="str">
        <f t="shared" si="0"/>
        <v/>
      </c>
      <c r="C8" s="54">
        <f>'申込書（男子）'!$H$3</f>
        <v>0</v>
      </c>
      <c r="D8" s="54" t="str">
        <f>IF('申込書（男子）'!B18="","",'申込書（男子）'!B18)</f>
        <v/>
      </c>
      <c r="E8" s="54" t="str">
        <f>IF('申込書（男子）'!C18="","",'申込書（男子）'!C18)</f>
        <v/>
      </c>
      <c r="F8" s="54" t="str">
        <f>IF('申込書（男子）'!D18="","",'申込書（男子）'!D18)</f>
        <v/>
      </c>
      <c r="G8" s="54" t="str">
        <f>IF('申込書（男子）'!E18="","",'申込書（男子）'!E18)</f>
        <v/>
      </c>
      <c r="H8" s="54" t="str">
        <f>IF('申込書（男子）'!F18="","",'申込書（男子）'!F18)</f>
        <v/>
      </c>
      <c r="I8" s="54" t="str">
        <f t="shared" si="1"/>
        <v/>
      </c>
      <c r="J8" s="55" t="str">
        <f t="shared" si="2"/>
        <v/>
      </c>
      <c r="K8" s="54" t="str">
        <f t="shared" si="3"/>
        <v/>
      </c>
      <c r="L8" s="54" t="str">
        <f t="shared" si="4"/>
        <v/>
      </c>
      <c r="M8" s="54" t="str">
        <f>IF(C8="","",IF(LEN('申込書（男子）'!$H$3)=1,"47100"&amp;'申込書（男子）'!$H$3,"4710"&amp;'申込書（男子）'!$H$3))</f>
        <v>4710</v>
      </c>
      <c r="N8" s="56" t="str">
        <f>IF('申込書（男子）'!G18="","",'申込書（男子）'!G18)</f>
        <v/>
      </c>
      <c r="O8" s="56" t="str">
        <f>IF(N8="","",VLOOKUP(N8,Code!$A$2:$B$32,2,FALSE))</f>
        <v/>
      </c>
      <c r="P8" s="54" t="str">
        <f>IF('申込書（男子）'!H18="","",'申込書（男子）'!H18)</f>
        <v/>
      </c>
      <c r="Q8" s="54" t="str">
        <f>IF(P8="","",VLOOKUP(P8,Code!$A$2:$B$32,2,FALSE))</f>
        <v/>
      </c>
      <c r="R8" s="54" t="str">
        <f>IF('申込書（男子）'!I18="","",'申込書（男子）'!I18)</f>
        <v/>
      </c>
      <c r="S8" s="54">
        <f t="shared" si="5"/>
        <v>47</v>
      </c>
    </row>
    <row r="9" spans="1:19">
      <c r="A9" s="54">
        <v>8</v>
      </c>
      <c r="B9" s="54" t="str">
        <f t="shared" si="0"/>
        <v/>
      </c>
      <c r="C9" s="54">
        <f>'申込書（男子）'!$H$3</f>
        <v>0</v>
      </c>
      <c r="D9" s="54" t="str">
        <f>IF('申込書（男子）'!B19="","",'申込書（男子）'!B19)</f>
        <v/>
      </c>
      <c r="E9" s="54" t="str">
        <f>IF('申込書（男子）'!C19="","",'申込書（男子）'!C19)</f>
        <v/>
      </c>
      <c r="F9" s="54" t="str">
        <f>IF('申込書（男子）'!D19="","",'申込書（男子）'!D19)</f>
        <v/>
      </c>
      <c r="G9" s="54" t="str">
        <f>IF('申込書（男子）'!E19="","",'申込書（男子）'!E19)</f>
        <v/>
      </c>
      <c r="H9" s="54" t="str">
        <f>IF('申込書（男子）'!F19="","",'申込書（男子）'!F19)</f>
        <v/>
      </c>
      <c r="I9" s="54" t="str">
        <f t="shared" si="1"/>
        <v/>
      </c>
      <c r="J9" s="55" t="str">
        <f t="shared" si="2"/>
        <v/>
      </c>
      <c r="K9" s="54" t="str">
        <f t="shared" si="3"/>
        <v/>
      </c>
      <c r="L9" s="54" t="str">
        <f t="shared" si="4"/>
        <v/>
      </c>
      <c r="M9" s="54" t="str">
        <f>IF(C9="","",IF(LEN('申込書（男子）'!$H$3)=1,"47100"&amp;'申込書（男子）'!$H$3,"4710"&amp;'申込書（男子）'!$H$3))</f>
        <v>4710</v>
      </c>
      <c r="N9" s="56" t="str">
        <f>IF('申込書（男子）'!G19="","",'申込書（男子）'!G19)</f>
        <v/>
      </c>
      <c r="O9" s="56" t="str">
        <f>IF(N9="","",VLOOKUP(N9,Code!$A$2:$B$32,2,FALSE))</f>
        <v/>
      </c>
      <c r="P9" s="54" t="str">
        <f>IF('申込書（男子）'!H19="","",'申込書（男子）'!H19)</f>
        <v/>
      </c>
      <c r="Q9" s="54" t="str">
        <f>IF(P9="","",VLOOKUP(P9,Code!$A$2:$B$32,2,FALSE))</f>
        <v/>
      </c>
      <c r="R9" s="54" t="str">
        <f>IF('申込書（男子）'!I19="","",'申込書（男子）'!I19)</f>
        <v/>
      </c>
      <c r="S9" s="54">
        <f t="shared" si="5"/>
        <v>47</v>
      </c>
    </row>
    <row r="10" spans="1:19">
      <c r="A10" s="54">
        <v>9</v>
      </c>
      <c r="B10" s="54" t="str">
        <f t="shared" si="0"/>
        <v/>
      </c>
      <c r="C10" s="54">
        <f>'申込書（男子）'!$H$3</f>
        <v>0</v>
      </c>
      <c r="D10" s="54" t="str">
        <f>IF('申込書（男子）'!B20="","",'申込書（男子）'!B20)</f>
        <v/>
      </c>
      <c r="E10" s="54" t="str">
        <f>IF('申込書（男子）'!C20="","",'申込書（男子）'!C20)</f>
        <v/>
      </c>
      <c r="F10" s="54" t="str">
        <f>IF('申込書（男子）'!D20="","",'申込書（男子）'!D20)</f>
        <v/>
      </c>
      <c r="G10" s="54" t="str">
        <f>IF('申込書（男子）'!E20="","",'申込書（男子）'!E20)</f>
        <v/>
      </c>
      <c r="H10" s="54" t="str">
        <f>IF('申込書（男子）'!F20="","",'申込書（男子）'!F20)</f>
        <v/>
      </c>
      <c r="I10" s="54" t="str">
        <f t="shared" si="1"/>
        <v/>
      </c>
      <c r="J10" s="55" t="str">
        <f t="shared" si="2"/>
        <v/>
      </c>
      <c r="K10" s="54" t="str">
        <f t="shared" si="3"/>
        <v/>
      </c>
      <c r="L10" s="54" t="str">
        <f t="shared" si="4"/>
        <v/>
      </c>
      <c r="M10" s="54" t="str">
        <f>IF(C10="","",IF(LEN('申込書（男子）'!$H$3)=1,"47100"&amp;'申込書（男子）'!$H$3,"4710"&amp;'申込書（男子）'!$H$3))</f>
        <v>4710</v>
      </c>
      <c r="N10" s="56" t="str">
        <f>IF('申込書（男子）'!G20="","",'申込書（男子）'!G20)</f>
        <v/>
      </c>
      <c r="O10" s="56" t="str">
        <f>IF(N10="","",VLOOKUP(N10,Code!$A$2:$B$32,2,FALSE))</f>
        <v/>
      </c>
      <c r="P10" s="54" t="str">
        <f>IF('申込書（男子）'!H20="","",'申込書（男子）'!H20)</f>
        <v/>
      </c>
      <c r="Q10" s="54" t="str">
        <f>IF(P10="","",VLOOKUP(P10,Code!$A$2:$B$32,2,FALSE))</f>
        <v/>
      </c>
      <c r="R10" s="54" t="str">
        <f>IF('申込書（男子）'!I20="","",'申込書（男子）'!I20)</f>
        <v/>
      </c>
      <c r="S10" s="54">
        <f t="shared" si="5"/>
        <v>47</v>
      </c>
    </row>
    <row r="11" spans="1:19">
      <c r="A11" s="54">
        <v>10</v>
      </c>
      <c r="B11" s="54" t="str">
        <f t="shared" si="0"/>
        <v/>
      </c>
      <c r="C11" s="54">
        <f>'申込書（男子）'!$H$3</f>
        <v>0</v>
      </c>
      <c r="D11" s="54" t="str">
        <f>IF('申込書（男子）'!B21="","",'申込書（男子）'!B21)</f>
        <v/>
      </c>
      <c r="E11" s="54" t="str">
        <f>IF('申込書（男子）'!C21="","",'申込書（男子）'!C21)</f>
        <v/>
      </c>
      <c r="F11" s="54" t="str">
        <f>IF('申込書（男子）'!D21="","",'申込書（男子）'!D21)</f>
        <v/>
      </c>
      <c r="G11" s="54" t="str">
        <f>IF('申込書（男子）'!E21="","",'申込書（男子）'!E21)</f>
        <v/>
      </c>
      <c r="H11" s="54" t="str">
        <f>IF('申込書（男子）'!F21="","",'申込書（男子）'!F21)</f>
        <v/>
      </c>
      <c r="I11" s="54" t="str">
        <f t="shared" si="1"/>
        <v/>
      </c>
      <c r="J11" s="55" t="str">
        <f t="shared" si="2"/>
        <v/>
      </c>
      <c r="K11" s="54" t="str">
        <f t="shared" si="3"/>
        <v/>
      </c>
      <c r="L11" s="54" t="str">
        <f t="shared" si="4"/>
        <v/>
      </c>
      <c r="M11" s="54" t="str">
        <f>IF(C11="","",IF(LEN('申込書（男子）'!$H$3)=1,"47100"&amp;'申込書（男子）'!$H$3,"4710"&amp;'申込書（男子）'!$H$3))</f>
        <v>4710</v>
      </c>
      <c r="N11" s="56" t="str">
        <f>IF('申込書（男子）'!G21="","",'申込書（男子）'!G21)</f>
        <v/>
      </c>
      <c r="O11" s="56" t="str">
        <f>IF(N11="","",VLOOKUP(N11,Code!$A$2:$B$32,2,FALSE))</f>
        <v/>
      </c>
      <c r="P11" s="54" t="str">
        <f>IF('申込書（男子）'!H21="","",'申込書（男子）'!H21)</f>
        <v/>
      </c>
      <c r="Q11" s="54" t="str">
        <f>IF(P11="","",VLOOKUP(P11,Code!$A$2:$B$32,2,FALSE))</f>
        <v/>
      </c>
      <c r="R11" s="54" t="str">
        <f>IF('申込書（男子）'!I21="","",'申込書（男子）'!I21)</f>
        <v/>
      </c>
      <c r="S11" s="54">
        <f t="shared" si="5"/>
        <v>47</v>
      </c>
    </row>
    <row r="12" spans="1:19">
      <c r="A12" s="54">
        <v>11</v>
      </c>
      <c r="B12" s="54" t="str">
        <f t="shared" si="0"/>
        <v/>
      </c>
      <c r="C12" s="54">
        <f>'申込書（男子）'!$H$3</f>
        <v>0</v>
      </c>
      <c r="D12" s="54" t="str">
        <f>IF('申込書（男子）'!B22="","",'申込書（男子）'!B22)</f>
        <v/>
      </c>
      <c r="E12" s="54" t="str">
        <f>IF('申込書（男子）'!C22="","",'申込書（男子）'!C22)</f>
        <v/>
      </c>
      <c r="F12" s="54" t="str">
        <f>IF('申込書（男子）'!D22="","",'申込書（男子）'!D22)</f>
        <v/>
      </c>
      <c r="G12" s="54" t="str">
        <f>IF('申込書（男子）'!E22="","",'申込書（男子）'!E22)</f>
        <v/>
      </c>
      <c r="H12" s="54" t="str">
        <f>IF('申込書（男子）'!F22="","",'申込書（男子）'!F22)</f>
        <v/>
      </c>
      <c r="I12" s="54" t="str">
        <f t="shared" si="1"/>
        <v/>
      </c>
      <c r="J12" s="55" t="str">
        <f t="shared" si="2"/>
        <v/>
      </c>
      <c r="K12" s="54" t="str">
        <f t="shared" si="3"/>
        <v/>
      </c>
      <c r="L12" s="54" t="str">
        <f t="shared" si="4"/>
        <v/>
      </c>
      <c r="M12" s="54" t="str">
        <f>IF(C12="","",IF(LEN('申込書（男子）'!$H$3)=1,"47100"&amp;'申込書（男子）'!$H$3,"4710"&amp;'申込書（男子）'!$H$3))</f>
        <v>4710</v>
      </c>
      <c r="N12" s="56" t="str">
        <f>IF('申込書（男子）'!G22="","",'申込書（男子）'!G22)</f>
        <v/>
      </c>
      <c r="O12" s="56" t="str">
        <f>IF(N12="","",VLOOKUP(N12,Code!$A$2:$B$32,2,FALSE))</f>
        <v/>
      </c>
      <c r="P12" s="54" t="str">
        <f>IF('申込書（男子）'!H22="","",'申込書（男子）'!H22)</f>
        <v/>
      </c>
      <c r="Q12" s="54" t="str">
        <f>IF(P12="","",VLOOKUP(P12,Code!$A$2:$B$32,2,FALSE))</f>
        <v/>
      </c>
      <c r="R12" s="54" t="str">
        <f>IF('申込書（男子）'!I22="","",'申込書（男子）'!I22)</f>
        <v/>
      </c>
      <c r="S12" s="54">
        <f t="shared" si="5"/>
        <v>47</v>
      </c>
    </row>
    <row r="13" spans="1:19">
      <c r="A13" s="54">
        <v>12</v>
      </c>
      <c r="B13" s="54" t="str">
        <f t="shared" si="0"/>
        <v/>
      </c>
      <c r="C13" s="54">
        <f>'申込書（男子）'!$H$3</f>
        <v>0</v>
      </c>
      <c r="D13" s="54" t="str">
        <f>IF('申込書（男子）'!B23="","",'申込書（男子）'!B23)</f>
        <v/>
      </c>
      <c r="E13" s="54" t="str">
        <f>IF('申込書（男子）'!C23="","",'申込書（男子）'!C23)</f>
        <v/>
      </c>
      <c r="F13" s="54" t="str">
        <f>IF('申込書（男子）'!D23="","",'申込書（男子）'!D23)</f>
        <v/>
      </c>
      <c r="G13" s="54" t="str">
        <f>IF('申込書（男子）'!E23="","",'申込書（男子）'!E23)</f>
        <v/>
      </c>
      <c r="H13" s="54" t="str">
        <f>IF('申込書（男子）'!F23="","",'申込書（男子）'!F23)</f>
        <v/>
      </c>
      <c r="I13" s="54" t="str">
        <f t="shared" si="1"/>
        <v/>
      </c>
      <c r="J13" s="55" t="str">
        <f t="shared" si="2"/>
        <v/>
      </c>
      <c r="K13" s="54" t="str">
        <f t="shared" si="3"/>
        <v/>
      </c>
      <c r="L13" s="54" t="str">
        <f t="shared" si="4"/>
        <v/>
      </c>
      <c r="M13" s="54" t="str">
        <f>IF(C13="","",IF(LEN('申込書（男子）'!$H$3)=1,"47100"&amp;'申込書（男子）'!$H$3,"4710"&amp;'申込書（男子）'!$H$3))</f>
        <v>4710</v>
      </c>
      <c r="N13" s="56" t="str">
        <f>IF('申込書（男子）'!G23="","",'申込書（男子）'!G23)</f>
        <v/>
      </c>
      <c r="O13" s="56" t="str">
        <f>IF(N13="","",VLOOKUP(N13,Code!$A$2:$B$32,2,FALSE))</f>
        <v/>
      </c>
      <c r="P13" s="54" t="str">
        <f>IF('申込書（男子）'!H23="","",'申込書（男子）'!H23)</f>
        <v/>
      </c>
      <c r="Q13" s="54" t="str">
        <f>IF(P13="","",VLOOKUP(P13,Code!$A$2:$B$32,2,FALSE))</f>
        <v/>
      </c>
      <c r="R13" s="54" t="str">
        <f>IF('申込書（男子）'!I23="","",'申込書（男子）'!I23)</f>
        <v/>
      </c>
      <c r="S13" s="54">
        <f t="shared" si="5"/>
        <v>47</v>
      </c>
    </row>
    <row r="14" spans="1:19">
      <c r="A14" s="54">
        <v>13</v>
      </c>
      <c r="B14" s="54" t="str">
        <f t="shared" si="0"/>
        <v/>
      </c>
      <c r="C14" s="54">
        <f>'申込書（男子）'!$H$3</f>
        <v>0</v>
      </c>
      <c r="D14" s="54" t="str">
        <f>IF('申込書（男子）'!B24="","",'申込書（男子）'!B24)</f>
        <v/>
      </c>
      <c r="E14" s="54" t="str">
        <f>IF('申込書（男子）'!C24="","",'申込書（男子）'!C24)</f>
        <v/>
      </c>
      <c r="F14" s="54" t="str">
        <f>IF('申込書（男子）'!D24="","",'申込書（男子）'!D24)</f>
        <v/>
      </c>
      <c r="G14" s="54" t="str">
        <f>IF('申込書（男子）'!E24="","",'申込書（男子）'!E24)</f>
        <v/>
      </c>
      <c r="H14" s="54" t="str">
        <f>IF('申込書（男子）'!F24="","",'申込書（男子）'!F24)</f>
        <v/>
      </c>
      <c r="I14" s="54" t="str">
        <f t="shared" si="1"/>
        <v/>
      </c>
      <c r="J14" s="55" t="str">
        <f t="shared" si="2"/>
        <v/>
      </c>
      <c r="K14" s="54" t="str">
        <f t="shared" si="3"/>
        <v/>
      </c>
      <c r="L14" s="54" t="str">
        <f t="shared" si="4"/>
        <v/>
      </c>
      <c r="M14" s="54" t="str">
        <f>IF(C14="","",IF(LEN('申込書（男子）'!$H$3)=1,"47100"&amp;'申込書（男子）'!$H$3,"4710"&amp;'申込書（男子）'!$H$3))</f>
        <v>4710</v>
      </c>
      <c r="N14" s="56" t="str">
        <f>IF('申込書（男子）'!G24="","",'申込書（男子）'!G24)</f>
        <v/>
      </c>
      <c r="O14" s="56" t="str">
        <f>IF(N14="","",VLOOKUP(N14,Code!$A$2:$B$32,2,FALSE))</f>
        <v/>
      </c>
      <c r="P14" s="54" t="str">
        <f>IF('申込書（男子）'!H24="","",'申込書（男子）'!H24)</f>
        <v/>
      </c>
      <c r="Q14" s="54" t="str">
        <f>IF(P14="","",VLOOKUP(P14,Code!$A$2:$B$32,2,FALSE))</f>
        <v/>
      </c>
      <c r="R14" s="54" t="str">
        <f>IF('申込書（男子）'!I24="","",'申込書（男子）'!I24)</f>
        <v/>
      </c>
      <c r="S14" s="54">
        <f t="shared" si="5"/>
        <v>47</v>
      </c>
    </row>
    <row r="15" spans="1:19">
      <c r="A15" s="54">
        <v>14</v>
      </c>
      <c r="B15" s="54" t="str">
        <f t="shared" si="0"/>
        <v/>
      </c>
      <c r="C15" s="54">
        <f>'申込書（男子）'!$H$3</f>
        <v>0</v>
      </c>
      <c r="D15" s="54" t="str">
        <f>IF('申込書（男子）'!B25="","",'申込書（男子）'!B25)</f>
        <v/>
      </c>
      <c r="E15" s="54" t="str">
        <f>IF('申込書（男子）'!C25="","",'申込書（男子）'!C25)</f>
        <v/>
      </c>
      <c r="F15" s="54" t="str">
        <f>IF('申込書（男子）'!D25="","",'申込書（男子）'!D25)</f>
        <v/>
      </c>
      <c r="G15" s="54" t="str">
        <f>IF('申込書（男子）'!E25="","",'申込書（男子）'!E25)</f>
        <v/>
      </c>
      <c r="H15" s="54" t="str">
        <f>IF('申込書（男子）'!F25="","",'申込書（男子）'!F25)</f>
        <v/>
      </c>
      <c r="I15" s="54" t="str">
        <f t="shared" si="1"/>
        <v/>
      </c>
      <c r="J15" s="55" t="str">
        <f t="shared" si="2"/>
        <v/>
      </c>
      <c r="K15" s="54" t="str">
        <f t="shared" si="3"/>
        <v/>
      </c>
      <c r="L15" s="54" t="str">
        <f t="shared" si="4"/>
        <v/>
      </c>
      <c r="M15" s="54" t="str">
        <f>IF(C15="","",IF(LEN('申込書（男子）'!$H$3)=1,"47100"&amp;'申込書（男子）'!$H$3,"4710"&amp;'申込書（男子）'!$H$3))</f>
        <v>4710</v>
      </c>
      <c r="N15" s="56" t="str">
        <f>IF('申込書（男子）'!G25="","",'申込書（男子）'!G25)</f>
        <v/>
      </c>
      <c r="O15" s="56" t="str">
        <f>IF(N15="","",VLOOKUP(N15,Code!$A$2:$B$32,2,FALSE))</f>
        <v/>
      </c>
      <c r="P15" s="54" t="str">
        <f>IF('申込書（男子）'!H25="","",'申込書（男子）'!H25)</f>
        <v/>
      </c>
      <c r="Q15" s="54" t="str">
        <f>IF(P15="","",VLOOKUP(P15,Code!$A$2:$B$32,2,FALSE))</f>
        <v/>
      </c>
      <c r="R15" s="54" t="str">
        <f>IF('申込書（男子）'!I25="","",'申込書（男子）'!I25)</f>
        <v/>
      </c>
      <c r="S15" s="54">
        <f t="shared" si="5"/>
        <v>47</v>
      </c>
    </row>
    <row r="16" spans="1:19">
      <c r="A16" s="54">
        <v>15</v>
      </c>
      <c r="B16" s="54" t="str">
        <f t="shared" si="0"/>
        <v/>
      </c>
      <c r="C16" s="54">
        <f>'申込書（男子）'!$H$3</f>
        <v>0</v>
      </c>
      <c r="D16" s="54" t="str">
        <f>IF('申込書（男子）'!B26="","",'申込書（男子）'!B26)</f>
        <v/>
      </c>
      <c r="E16" s="54" t="str">
        <f>IF('申込書（男子）'!C26="","",'申込書（男子）'!C26)</f>
        <v/>
      </c>
      <c r="F16" s="54" t="str">
        <f>IF('申込書（男子）'!D26="","",'申込書（男子）'!D26)</f>
        <v/>
      </c>
      <c r="G16" s="54" t="str">
        <f>IF('申込書（男子）'!E26="","",'申込書（男子）'!E26)</f>
        <v/>
      </c>
      <c r="H16" s="54" t="str">
        <f>IF('申込書（男子）'!F26="","",'申込書（男子）'!F26)</f>
        <v/>
      </c>
      <c r="I16" s="54" t="str">
        <f t="shared" si="1"/>
        <v/>
      </c>
      <c r="J16" s="55" t="str">
        <f t="shared" si="2"/>
        <v/>
      </c>
      <c r="K16" s="54" t="str">
        <f t="shared" si="3"/>
        <v/>
      </c>
      <c r="L16" s="54" t="str">
        <f t="shared" si="4"/>
        <v/>
      </c>
      <c r="M16" s="54" t="str">
        <f>IF(C16="","",IF(LEN('申込書（男子）'!$H$3)=1,"47100"&amp;'申込書（男子）'!$H$3,"4710"&amp;'申込書（男子）'!$H$3))</f>
        <v>4710</v>
      </c>
      <c r="N16" s="56" t="str">
        <f>IF('申込書（男子）'!G26="","",'申込書（男子）'!G26)</f>
        <v/>
      </c>
      <c r="O16" s="56" t="str">
        <f>IF(N16="","",VLOOKUP(N16,Code!$A$2:$B$32,2,FALSE))</f>
        <v/>
      </c>
      <c r="P16" s="54" t="str">
        <f>IF('申込書（男子）'!H26="","",'申込書（男子）'!H26)</f>
        <v/>
      </c>
      <c r="Q16" s="54" t="str">
        <f>IF(P16="","",VLOOKUP(P16,Code!$A$2:$B$32,2,FALSE))</f>
        <v/>
      </c>
      <c r="R16" s="54" t="str">
        <f>IF('申込書（男子）'!I26="","",'申込書（男子）'!I26)</f>
        <v/>
      </c>
      <c r="S16" s="54">
        <f t="shared" si="5"/>
        <v>47</v>
      </c>
    </row>
    <row r="17" spans="1:19">
      <c r="A17" s="54">
        <v>16</v>
      </c>
      <c r="B17" s="54" t="str">
        <f t="shared" si="0"/>
        <v/>
      </c>
      <c r="C17" s="54">
        <f>'申込書（男子）'!$H$3</f>
        <v>0</v>
      </c>
      <c r="D17" s="54" t="str">
        <f>IF('申込書（男子）'!B27="","",'申込書（男子）'!B27)</f>
        <v/>
      </c>
      <c r="E17" s="54" t="str">
        <f>IF('申込書（男子）'!C27="","",'申込書（男子）'!C27)</f>
        <v/>
      </c>
      <c r="F17" s="54" t="str">
        <f>IF('申込書（男子）'!D27="","",'申込書（男子）'!D27)</f>
        <v/>
      </c>
      <c r="G17" s="54" t="str">
        <f>IF('申込書（男子）'!E27="","",'申込書（男子）'!E27)</f>
        <v/>
      </c>
      <c r="H17" s="54" t="str">
        <f>IF('申込書（男子）'!F27="","",'申込書（男子）'!F27)</f>
        <v/>
      </c>
      <c r="I17" s="54" t="str">
        <f t="shared" si="1"/>
        <v/>
      </c>
      <c r="J17" s="55" t="str">
        <f t="shared" si="2"/>
        <v/>
      </c>
      <c r="K17" s="54" t="str">
        <f t="shared" si="3"/>
        <v/>
      </c>
      <c r="L17" s="54" t="str">
        <f t="shared" si="4"/>
        <v/>
      </c>
      <c r="M17" s="54" t="str">
        <f>IF(C17="","",IF(LEN('申込書（男子）'!$H$3)=1,"47100"&amp;'申込書（男子）'!$H$3,"4710"&amp;'申込書（男子）'!$H$3))</f>
        <v>4710</v>
      </c>
      <c r="N17" s="56" t="str">
        <f>IF('申込書（男子）'!G27="","",'申込書（男子）'!G27)</f>
        <v/>
      </c>
      <c r="O17" s="56" t="str">
        <f>IF(N17="","",VLOOKUP(N17,Code!$A$2:$B$32,2,FALSE))</f>
        <v/>
      </c>
      <c r="P17" s="54" t="str">
        <f>IF('申込書（男子）'!H27="","",'申込書（男子）'!H27)</f>
        <v/>
      </c>
      <c r="Q17" s="54" t="str">
        <f>IF(P17="","",VLOOKUP(P17,Code!$A$2:$B$32,2,FALSE))</f>
        <v/>
      </c>
      <c r="R17" s="54" t="str">
        <f>IF('申込書（男子）'!I27="","",'申込書（男子）'!I27)</f>
        <v/>
      </c>
      <c r="S17" s="54">
        <f t="shared" si="5"/>
        <v>47</v>
      </c>
    </row>
    <row r="18" spans="1:19">
      <c r="A18" s="54">
        <v>17</v>
      </c>
      <c r="B18" s="54" t="str">
        <f t="shared" si="0"/>
        <v/>
      </c>
      <c r="C18" s="54">
        <f>'申込書（男子）'!$H$3</f>
        <v>0</v>
      </c>
      <c r="D18" s="54" t="str">
        <f>IF('申込書（男子）'!B28="","",'申込書（男子）'!B28)</f>
        <v/>
      </c>
      <c r="E18" s="54" t="str">
        <f>IF('申込書（男子）'!C28="","",'申込書（男子）'!C28)</f>
        <v/>
      </c>
      <c r="F18" s="54" t="str">
        <f>IF('申込書（男子）'!D28="","",'申込書（男子）'!D28)</f>
        <v/>
      </c>
      <c r="G18" s="54" t="str">
        <f>IF('申込書（男子）'!E28="","",'申込書（男子）'!E28)</f>
        <v/>
      </c>
      <c r="H18" s="54" t="str">
        <f>IF('申込書（男子）'!F28="","",'申込書（男子）'!F28)</f>
        <v/>
      </c>
      <c r="I18" s="54" t="str">
        <f t="shared" si="1"/>
        <v/>
      </c>
      <c r="J18" s="55" t="str">
        <f t="shared" si="2"/>
        <v/>
      </c>
      <c r="K18" s="54" t="str">
        <f t="shared" si="3"/>
        <v/>
      </c>
      <c r="L18" s="54" t="str">
        <f t="shared" si="4"/>
        <v/>
      </c>
      <c r="M18" s="54" t="str">
        <f>IF(C18="","",IF(LEN('申込書（男子）'!$H$3)=1,"47100"&amp;'申込書（男子）'!$H$3,"4710"&amp;'申込書（男子）'!$H$3))</f>
        <v>4710</v>
      </c>
      <c r="N18" s="56" t="str">
        <f>IF('申込書（男子）'!G28="","",'申込書（男子）'!G28)</f>
        <v/>
      </c>
      <c r="O18" s="56" t="str">
        <f>IF(N18="","",VLOOKUP(N18,Code!$A$2:$B$32,2,FALSE))</f>
        <v/>
      </c>
      <c r="P18" s="54" t="str">
        <f>IF('申込書（男子）'!H28="","",'申込書（男子）'!H28)</f>
        <v/>
      </c>
      <c r="Q18" s="54" t="str">
        <f>IF(P18="","",VLOOKUP(P18,Code!$A$2:$B$32,2,FALSE))</f>
        <v/>
      </c>
      <c r="R18" s="54" t="str">
        <f>IF('申込書（男子）'!I28="","",'申込書（男子）'!I28)</f>
        <v/>
      </c>
      <c r="S18" s="54">
        <f t="shared" si="5"/>
        <v>47</v>
      </c>
    </row>
    <row r="19" spans="1:19">
      <c r="A19" s="54">
        <v>18</v>
      </c>
      <c r="B19" s="54" t="str">
        <f t="shared" si="0"/>
        <v/>
      </c>
      <c r="C19" s="54">
        <f>'申込書（男子）'!$H$3</f>
        <v>0</v>
      </c>
      <c r="D19" s="54" t="str">
        <f>IF('申込書（男子）'!B29="","",'申込書（男子）'!B29)</f>
        <v/>
      </c>
      <c r="E19" s="54" t="str">
        <f>IF('申込書（男子）'!C29="","",'申込書（男子）'!C29)</f>
        <v/>
      </c>
      <c r="F19" s="54" t="str">
        <f>IF('申込書（男子）'!D29="","",'申込書（男子）'!D29)</f>
        <v/>
      </c>
      <c r="G19" s="54" t="str">
        <f>IF('申込書（男子）'!E29="","",'申込書（男子）'!E29)</f>
        <v/>
      </c>
      <c r="H19" s="54" t="str">
        <f>IF('申込書（男子）'!F29="","",'申込書（男子）'!F29)</f>
        <v/>
      </c>
      <c r="I19" s="54" t="str">
        <f t="shared" si="1"/>
        <v/>
      </c>
      <c r="J19" s="55" t="str">
        <f t="shared" si="2"/>
        <v/>
      </c>
      <c r="K19" s="54" t="str">
        <f t="shared" si="3"/>
        <v/>
      </c>
      <c r="L19" s="54" t="str">
        <f t="shared" si="4"/>
        <v/>
      </c>
      <c r="M19" s="54" t="str">
        <f>IF(C19="","",IF(LEN('申込書（男子）'!$H$3)=1,"47100"&amp;'申込書（男子）'!$H$3,"4710"&amp;'申込書（男子）'!$H$3))</f>
        <v>4710</v>
      </c>
      <c r="N19" s="56" t="str">
        <f>IF('申込書（男子）'!G29="","",'申込書（男子）'!G29)</f>
        <v/>
      </c>
      <c r="O19" s="56" t="str">
        <f>IF(N19="","",VLOOKUP(N19,Code!$A$2:$B$32,2,FALSE))</f>
        <v/>
      </c>
      <c r="P19" s="54" t="str">
        <f>IF('申込書（男子）'!H29="","",'申込書（男子）'!H29)</f>
        <v/>
      </c>
      <c r="Q19" s="54" t="str">
        <f>IF(P19="","",VLOOKUP(P19,Code!$A$2:$B$32,2,FALSE))</f>
        <v/>
      </c>
      <c r="R19" s="54" t="str">
        <f>IF('申込書（男子）'!I29="","",'申込書（男子）'!I29)</f>
        <v/>
      </c>
      <c r="S19" s="54">
        <f t="shared" si="5"/>
        <v>47</v>
      </c>
    </row>
    <row r="20" spans="1:19">
      <c r="A20" s="54">
        <v>19</v>
      </c>
      <c r="B20" s="54" t="str">
        <f t="shared" si="0"/>
        <v/>
      </c>
      <c r="C20" s="54">
        <f>'申込書（男子）'!$H$3</f>
        <v>0</v>
      </c>
      <c r="D20" s="54" t="str">
        <f>IF('申込書（男子）'!B30="","",'申込書（男子）'!B30)</f>
        <v/>
      </c>
      <c r="E20" s="54" t="str">
        <f>IF('申込書（男子）'!C30="","",'申込書（男子）'!C30)</f>
        <v/>
      </c>
      <c r="F20" s="54" t="str">
        <f>IF('申込書（男子）'!D30="","",'申込書（男子）'!D30)</f>
        <v/>
      </c>
      <c r="G20" s="54" t="str">
        <f>IF('申込書（男子）'!E30="","",'申込書（男子）'!E30)</f>
        <v/>
      </c>
      <c r="H20" s="54" t="str">
        <f>IF('申込書（男子）'!F30="","",'申込書（男子）'!F30)</f>
        <v/>
      </c>
      <c r="I20" s="54" t="str">
        <f t="shared" si="1"/>
        <v/>
      </c>
      <c r="J20" s="55" t="str">
        <f t="shared" si="2"/>
        <v/>
      </c>
      <c r="K20" s="54" t="str">
        <f t="shared" si="3"/>
        <v/>
      </c>
      <c r="L20" s="54" t="str">
        <f t="shared" si="4"/>
        <v/>
      </c>
      <c r="M20" s="54" t="str">
        <f>IF(C20="","",IF(LEN('申込書（男子）'!$H$3)=1,"47100"&amp;'申込書（男子）'!$H$3,"4710"&amp;'申込書（男子）'!$H$3))</f>
        <v>4710</v>
      </c>
      <c r="N20" s="56" t="str">
        <f>IF('申込書（男子）'!G30="","",'申込書（男子）'!G30)</f>
        <v/>
      </c>
      <c r="O20" s="56" t="str">
        <f>IF(N20="","",VLOOKUP(N20,Code!$A$2:$B$32,2,FALSE))</f>
        <v/>
      </c>
      <c r="P20" s="54" t="str">
        <f>IF('申込書（男子）'!H30="","",'申込書（男子）'!H30)</f>
        <v/>
      </c>
      <c r="Q20" s="54" t="str">
        <f>IF(P20="","",VLOOKUP(P20,Code!$A$2:$B$32,2,FALSE))</f>
        <v/>
      </c>
      <c r="R20" s="54" t="str">
        <f>IF('申込書（男子）'!I30="","",'申込書（男子）'!I30)</f>
        <v/>
      </c>
      <c r="S20" s="54">
        <f t="shared" si="5"/>
        <v>47</v>
      </c>
    </row>
    <row r="21" spans="1:19">
      <c r="A21" s="54">
        <v>20</v>
      </c>
      <c r="B21" s="54" t="str">
        <f t="shared" si="0"/>
        <v/>
      </c>
      <c r="C21" s="54">
        <f>'申込書（男子）'!$H$3</f>
        <v>0</v>
      </c>
      <c r="D21" s="54" t="str">
        <f>IF('申込書（男子）'!B31="","",'申込書（男子）'!B31)</f>
        <v/>
      </c>
      <c r="E21" s="54" t="str">
        <f>IF('申込書（男子）'!C31="","",'申込書（男子）'!C31)</f>
        <v/>
      </c>
      <c r="F21" s="54" t="str">
        <f>IF('申込書（男子）'!D31="","",'申込書（男子）'!D31)</f>
        <v/>
      </c>
      <c r="G21" s="54" t="str">
        <f>IF('申込書（男子）'!E31="","",'申込書（男子）'!E31)</f>
        <v/>
      </c>
      <c r="H21" s="54" t="str">
        <f>IF('申込書（男子）'!F31="","",'申込書（男子）'!F31)</f>
        <v/>
      </c>
      <c r="I21" s="54" t="str">
        <f t="shared" si="1"/>
        <v/>
      </c>
      <c r="J21" s="55" t="str">
        <f t="shared" si="2"/>
        <v/>
      </c>
      <c r="K21" s="54" t="str">
        <f t="shared" si="3"/>
        <v/>
      </c>
      <c r="L21" s="54" t="str">
        <f t="shared" si="4"/>
        <v/>
      </c>
      <c r="M21" s="54" t="str">
        <f>IF(C21="","",IF(LEN('申込書（男子）'!$H$3)=1,"47100"&amp;'申込書（男子）'!$H$3,"4710"&amp;'申込書（男子）'!$H$3))</f>
        <v>4710</v>
      </c>
      <c r="N21" s="56" t="str">
        <f>IF('申込書（男子）'!G31="","",'申込書（男子）'!G31)</f>
        <v/>
      </c>
      <c r="O21" s="56" t="str">
        <f>IF(N21="","",VLOOKUP(N21,Code!$A$2:$B$32,2,FALSE))</f>
        <v/>
      </c>
      <c r="P21" s="54" t="str">
        <f>IF('申込書（男子）'!H31="","",'申込書（男子）'!H31)</f>
        <v/>
      </c>
      <c r="Q21" s="54" t="str">
        <f>IF(P21="","",VLOOKUP(P21,Code!$A$2:$B$32,2,FALSE))</f>
        <v/>
      </c>
      <c r="R21" s="54" t="str">
        <f>IF('申込書（男子）'!I31="","",'申込書（男子）'!I31)</f>
        <v/>
      </c>
      <c r="S21" s="54">
        <f t="shared" si="5"/>
        <v>47</v>
      </c>
    </row>
    <row r="22" spans="1:19">
      <c r="A22" s="54">
        <v>21</v>
      </c>
      <c r="B22" s="54" t="str">
        <f t="shared" si="0"/>
        <v/>
      </c>
      <c r="C22" s="54">
        <f>'申込書（男子）'!$H$3</f>
        <v>0</v>
      </c>
      <c r="D22" s="54" t="str">
        <f>IF('申込書（男子）'!B32="","",'申込書（男子）'!B32)</f>
        <v/>
      </c>
      <c r="E22" s="54" t="str">
        <f>IF('申込書（男子）'!C32="","",'申込書（男子）'!C32)</f>
        <v/>
      </c>
      <c r="F22" s="54" t="str">
        <f>IF('申込書（男子）'!D32="","",'申込書（男子）'!D32)</f>
        <v/>
      </c>
      <c r="G22" s="54" t="str">
        <f>IF('申込書（男子）'!E32="","",'申込書（男子）'!E32)</f>
        <v/>
      </c>
      <c r="H22" s="54" t="str">
        <f>IF('申込書（男子）'!F32="","",'申込書（男子）'!F32)</f>
        <v/>
      </c>
      <c r="I22" s="54" t="str">
        <f t="shared" si="1"/>
        <v/>
      </c>
      <c r="J22" s="55" t="str">
        <f t="shared" si="2"/>
        <v/>
      </c>
      <c r="K22" s="54" t="str">
        <f t="shared" si="3"/>
        <v/>
      </c>
      <c r="L22" s="54" t="str">
        <f t="shared" si="4"/>
        <v/>
      </c>
      <c r="M22" s="54" t="str">
        <f>IF(C22="","",IF(LEN('申込書（男子）'!$H$3)=1,"47100"&amp;'申込書（男子）'!$H$3,"4710"&amp;'申込書（男子）'!$H$3))</f>
        <v>4710</v>
      </c>
      <c r="N22" s="56" t="str">
        <f>IF('申込書（男子）'!G32="","",'申込書（男子）'!G32)</f>
        <v/>
      </c>
      <c r="O22" s="56" t="str">
        <f>IF(N22="","",VLOOKUP(N22,Code!$A$2:$B$32,2,FALSE))</f>
        <v/>
      </c>
      <c r="P22" s="54" t="str">
        <f>IF('申込書（男子）'!H32="","",'申込書（男子）'!H32)</f>
        <v/>
      </c>
      <c r="Q22" s="54" t="str">
        <f>IF(P22="","",VLOOKUP(P22,Code!$A$2:$B$32,2,FALSE))</f>
        <v/>
      </c>
      <c r="R22" s="54" t="str">
        <f>IF('申込書（男子）'!I32="","",'申込書（男子）'!I32)</f>
        <v/>
      </c>
      <c r="S22" s="54">
        <f t="shared" si="5"/>
        <v>47</v>
      </c>
    </row>
    <row r="23" spans="1:19">
      <c r="A23" s="54">
        <v>22</v>
      </c>
      <c r="B23" s="54" t="str">
        <f t="shared" si="0"/>
        <v/>
      </c>
      <c r="C23" s="54">
        <f>'申込書（男子）'!$H$3</f>
        <v>0</v>
      </c>
      <c r="D23" s="54" t="str">
        <f>IF('申込書（男子）'!B33="","",'申込書（男子）'!B33)</f>
        <v/>
      </c>
      <c r="E23" s="54" t="str">
        <f>IF('申込書（男子）'!C33="","",'申込書（男子）'!C33)</f>
        <v/>
      </c>
      <c r="F23" s="54" t="str">
        <f>IF('申込書（男子）'!D33="","",'申込書（男子）'!D33)</f>
        <v/>
      </c>
      <c r="G23" s="54" t="str">
        <f>IF('申込書（男子）'!E33="","",'申込書（男子）'!E33)</f>
        <v/>
      </c>
      <c r="H23" s="54" t="str">
        <f>IF('申込書（男子）'!F33="","",'申込書（男子）'!F33)</f>
        <v/>
      </c>
      <c r="I23" s="54" t="str">
        <f t="shared" si="1"/>
        <v/>
      </c>
      <c r="J23" s="55" t="str">
        <f t="shared" si="2"/>
        <v/>
      </c>
      <c r="K23" s="54" t="str">
        <f t="shared" si="3"/>
        <v/>
      </c>
      <c r="L23" s="54" t="str">
        <f t="shared" si="4"/>
        <v/>
      </c>
      <c r="M23" s="54" t="str">
        <f>IF(C23="","",IF(LEN('申込書（男子）'!$H$3)=1,"47100"&amp;'申込書（男子）'!$H$3,"4710"&amp;'申込書（男子）'!$H$3))</f>
        <v>4710</v>
      </c>
      <c r="N23" s="56" t="str">
        <f>IF('申込書（男子）'!G33="","",'申込書（男子）'!G33)</f>
        <v/>
      </c>
      <c r="O23" s="56" t="str">
        <f>IF(N23="","",VLOOKUP(N23,Code!$A$2:$B$32,2,FALSE))</f>
        <v/>
      </c>
      <c r="P23" s="54" t="str">
        <f>IF('申込書（男子）'!H33="","",'申込書（男子）'!H33)</f>
        <v/>
      </c>
      <c r="Q23" s="54" t="str">
        <f>IF(P23="","",VLOOKUP(P23,Code!$A$2:$B$32,2,FALSE))</f>
        <v/>
      </c>
      <c r="R23" s="54" t="str">
        <f>IF('申込書（男子）'!I33="","",'申込書（男子）'!I33)</f>
        <v/>
      </c>
      <c r="S23" s="54">
        <f t="shared" si="5"/>
        <v>47</v>
      </c>
    </row>
    <row r="24" spans="1:19">
      <c r="A24" s="54">
        <v>23</v>
      </c>
      <c r="B24" s="54" t="str">
        <f t="shared" si="0"/>
        <v/>
      </c>
      <c r="C24" s="54">
        <f>'申込書（男子）'!$H$3</f>
        <v>0</v>
      </c>
      <c r="D24" s="54" t="str">
        <f>IF('申込書（男子）'!B34="","",'申込書（男子）'!B34)</f>
        <v/>
      </c>
      <c r="E24" s="54" t="str">
        <f>IF('申込書（男子）'!C34="","",'申込書（男子）'!C34)</f>
        <v/>
      </c>
      <c r="F24" s="54" t="str">
        <f>IF('申込書（男子）'!D34="","",'申込書（男子）'!D34)</f>
        <v/>
      </c>
      <c r="G24" s="54" t="str">
        <f>IF('申込書（男子）'!E34="","",'申込書（男子）'!E34)</f>
        <v/>
      </c>
      <c r="H24" s="54" t="str">
        <f>IF('申込書（男子）'!F34="","",'申込書（男子）'!F34)</f>
        <v/>
      </c>
      <c r="I24" s="54" t="str">
        <f t="shared" si="1"/>
        <v/>
      </c>
      <c r="J24" s="55" t="str">
        <f t="shared" si="2"/>
        <v/>
      </c>
      <c r="K24" s="54" t="str">
        <f t="shared" si="3"/>
        <v/>
      </c>
      <c r="L24" s="54" t="str">
        <f t="shared" si="4"/>
        <v/>
      </c>
      <c r="M24" s="54" t="str">
        <f>IF(C24="","",IF(LEN('申込書（男子）'!$H$3)=1,"47100"&amp;'申込書（男子）'!$H$3,"4710"&amp;'申込書（男子）'!$H$3))</f>
        <v>4710</v>
      </c>
      <c r="N24" s="56" t="str">
        <f>IF('申込書（男子）'!G34="","",'申込書（男子）'!G34)</f>
        <v/>
      </c>
      <c r="O24" s="56" t="str">
        <f>IF(N24="","",VLOOKUP(N24,Code!$A$2:$B$32,2,FALSE))</f>
        <v/>
      </c>
      <c r="P24" s="54" t="str">
        <f>IF('申込書（男子）'!H34="","",'申込書（男子）'!H34)</f>
        <v/>
      </c>
      <c r="Q24" s="54" t="str">
        <f>IF(P24="","",VLOOKUP(P24,Code!$A$2:$B$32,2,FALSE))</f>
        <v/>
      </c>
      <c r="R24" s="54" t="str">
        <f>IF('申込書（男子）'!I34="","",'申込書（男子）'!I34)</f>
        <v/>
      </c>
      <c r="S24" s="54">
        <f t="shared" si="5"/>
        <v>47</v>
      </c>
    </row>
    <row r="25" spans="1:19">
      <c r="A25" s="54">
        <v>24</v>
      </c>
      <c r="B25" s="54" t="str">
        <f t="shared" si="0"/>
        <v/>
      </c>
      <c r="C25" s="54">
        <f>'申込書（男子）'!$H$3</f>
        <v>0</v>
      </c>
      <c r="D25" s="54" t="str">
        <f>IF('申込書（男子）'!B35="","",'申込書（男子）'!B35)</f>
        <v/>
      </c>
      <c r="E25" s="54" t="str">
        <f>IF('申込書（男子）'!C35="","",'申込書（男子）'!C35)</f>
        <v/>
      </c>
      <c r="F25" s="54" t="str">
        <f>IF('申込書（男子）'!D35="","",'申込書（男子）'!D35)</f>
        <v/>
      </c>
      <c r="G25" s="54" t="str">
        <f>IF('申込書（男子）'!E35="","",'申込書（男子）'!E35)</f>
        <v/>
      </c>
      <c r="H25" s="54" t="str">
        <f>IF('申込書（男子）'!F35="","",'申込書（男子）'!F35)</f>
        <v/>
      </c>
      <c r="I25" s="54" t="str">
        <f t="shared" si="1"/>
        <v/>
      </c>
      <c r="J25" s="55" t="str">
        <f t="shared" si="2"/>
        <v/>
      </c>
      <c r="K25" s="54" t="str">
        <f t="shared" si="3"/>
        <v/>
      </c>
      <c r="L25" s="54" t="str">
        <f t="shared" si="4"/>
        <v/>
      </c>
      <c r="M25" s="54" t="str">
        <f>IF(C25="","",IF(LEN('申込書（男子）'!$H$3)=1,"47100"&amp;'申込書（男子）'!$H$3,"4710"&amp;'申込書（男子）'!$H$3))</f>
        <v>4710</v>
      </c>
      <c r="N25" s="56" t="str">
        <f>IF('申込書（男子）'!G35="","",'申込書（男子）'!G35)</f>
        <v/>
      </c>
      <c r="O25" s="56" t="str">
        <f>IF(N25="","",VLOOKUP(N25,Code!$A$2:$B$32,2,FALSE))</f>
        <v/>
      </c>
      <c r="P25" s="54" t="str">
        <f>IF('申込書（男子）'!H35="","",'申込書（男子）'!H35)</f>
        <v/>
      </c>
      <c r="Q25" s="54" t="str">
        <f>IF(P25="","",VLOOKUP(P25,Code!$A$2:$B$32,2,FALSE))</f>
        <v/>
      </c>
      <c r="R25" s="54" t="str">
        <f>IF('申込書（男子）'!I35="","",'申込書（男子）'!I35)</f>
        <v/>
      </c>
      <c r="S25" s="54">
        <f t="shared" si="5"/>
        <v>47</v>
      </c>
    </row>
    <row r="26" spans="1:19">
      <c r="A26" s="54">
        <v>25</v>
      </c>
      <c r="B26" s="54" t="str">
        <f t="shared" si="0"/>
        <v/>
      </c>
      <c r="C26" s="54">
        <f>'申込書（男子）'!$H$3</f>
        <v>0</v>
      </c>
      <c r="D26" s="54" t="str">
        <f>IF('申込書（男子）'!B36="","",'申込書（男子）'!B36)</f>
        <v/>
      </c>
      <c r="E26" s="54" t="str">
        <f>IF('申込書（男子）'!C36="","",'申込書（男子）'!C36)</f>
        <v/>
      </c>
      <c r="F26" s="54" t="str">
        <f>IF('申込書（男子）'!D36="","",'申込書（男子）'!D36)</f>
        <v/>
      </c>
      <c r="G26" s="54" t="str">
        <f>IF('申込書（男子）'!E36="","",'申込書（男子）'!E36)</f>
        <v/>
      </c>
      <c r="H26" s="54" t="str">
        <f>IF('申込書（男子）'!F36="","",'申込書（男子）'!F36)</f>
        <v/>
      </c>
      <c r="I26" s="54" t="str">
        <f t="shared" si="1"/>
        <v/>
      </c>
      <c r="J26" s="55" t="str">
        <f t="shared" si="2"/>
        <v/>
      </c>
      <c r="K26" s="54" t="str">
        <f t="shared" si="3"/>
        <v/>
      </c>
      <c r="L26" s="54" t="str">
        <f t="shared" si="4"/>
        <v/>
      </c>
      <c r="M26" s="54" t="str">
        <f>IF(C26="","",IF(LEN('申込書（男子）'!$H$3)=1,"47100"&amp;'申込書（男子）'!$H$3,"4710"&amp;'申込書（男子）'!$H$3))</f>
        <v>4710</v>
      </c>
      <c r="N26" s="56" t="str">
        <f>IF('申込書（男子）'!G36="","",'申込書（男子）'!G36)</f>
        <v/>
      </c>
      <c r="O26" s="56" t="str">
        <f>IF(N26="","",VLOOKUP(N26,Code!$A$2:$B$32,2,FALSE))</f>
        <v/>
      </c>
      <c r="P26" s="54" t="str">
        <f>IF('申込書（男子）'!H36="","",'申込書（男子）'!H36)</f>
        <v/>
      </c>
      <c r="Q26" s="54" t="str">
        <f>IF(P26="","",VLOOKUP(P26,Code!$A$2:$B$32,2,FALSE))</f>
        <v/>
      </c>
      <c r="R26" s="54" t="str">
        <f>IF('申込書（男子）'!I36="","",'申込書（男子）'!I36)</f>
        <v/>
      </c>
      <c r="S26" s="54">
        <f t="shared" si="5"/>
        <v>47</v>
      </c>
    </row>
    <row r="27" spans="1:19">
      <c r="A27" s="54">
        <v>26</v>
      </c>
      <c r="B27" s="54" t="str">
        <f t="shared" si="0"/>
        <v/>
      </c>
      <c r="C27" s="54">
        <f>'申込書（男子）'!$H$3</f>
        <v>0</v>
      </c>
      <c r="D27" s="54" t="str">
        <f>IF('申込書（男子）'!B37="","",'申込書（男子）'!B37)</f>
        <v/>
      </c>
      <c r="E27" s="54" t="str">
        <f>IF('申込書（男子）'!C37="","",'申込書（男子）'!C37)</f>
        <v/>
      </c>
      <c r="F27" s="54" t="str">
        <f>IF('申込書（男子）'!D37="","",'申込書（男子）'!D37)</f>
        <v/>
      </c>
      <c r="G27" s="54" t="str">
        <f>IF('申込書（男子）'!E37="","",'申込書（男子）'!E37)</f>
        <v/>
      </c>
      <c r="H27" s="54" t="str">
        <f>IF('申込書（男子）'!F37="","",'申込書（男子）'!F37)</f>
        <v/>
      </c>
      <c r="I27" s="54" t="str">
        <f t="shared" si="1"/>
        <v/>
      </c>
      <c r="J27" s="55" t="str">
        <f t="shared" si="2"/>
        <v/>
      </c>
      <c r="K27" s="54" t="str">
        <f t="shared" si="3"/>
        <v/>
      </c>
      <c r="L27" s="54" t="str">
        <f t="shared" si="4"/>
        <v/>
      </c>
      <c r="M27" s="54" t="str">
        <f>IF(C27="","",IF(LEN('申込書（男子）'!$H$3)=1,"47100"&amp;'申込書（男子）'!$H$3,"4710"&amp;'申込書（男子）'!$H$3))</f>
        <v>4710</v>
      </c>
      <c r="N27" s="56" t="str">
        <f>IF('申込書（男子）'!G37="","",'申込書（男子）'!G37)</f>
        <v/>
      </c>
      <c r="O27" s="56" t="str">
        <f>IF(N27="","",VLOOKUP(N27,Code!$A$2:$B$32,2,FALSE))</f>
        <v/>
      </c>
      <c r="P27" s="54" t="str">
        <f>IF('申込書（男子）'!H37="","",'申込書（男子）'!H37)</f>
        <v/>
      </c>
      <c r="Q27" s="54" t="str">
        <f>IF(P27="","",VLOOKUP(P27,Code!$A$2:$B$32,2,FALSE))</f>
        <v/>
      </c>
      <c r="R27" s="54" t="str">
        <f>IF('申込書（男子）'!I37="","",'申込書（男子）'!I37)</f>
        <v/>
      </c>
      <c r="S27" s="54">
        <f t="shared" si="5"/>
        <v>47</v>
      </c>
    </row>
    <row r="28" spans="1:19">
      <c r="A28" s="54">
        <v>27</v>
      </c>
      <c r="B28" s="54" t="str">
        <f t="shared" si="0"/>
        <v/>
      </c>
      <c r="C28" s="54">
        <f>'申込書（男子）'!$H$3</f>
        <v>0</v>
      </c>
      <c r="D28" s="54" t="str">
        <f>IF('申込書（男子）'!B38="","",'申込書（男子）'!B38)</f>
        <v/>
      </c>
      <c r="E28" s="54" t="str">
        <f>IF('申込書（男子）'!C38="","",'申込書（男子）'!C38)</f>
        <v/>
      </c>
      <c r="F28" s="54" t="str">
        <f>IF('申込書（男子）'!D38="","",'申込書（男子）'!D38)</f>
        <v/>
      </c>
      <c r="G28" s="54" t="str">
        <f>IF('申込書（男子）'!E38="","",'申込書（男子）'!E38)</f>
        <v/>
      </c>
      <c r="H28" s="54" t="str">
        <f>IF('申込書（男子）'!F38="","",'申込書（男子）'!F38)</f>
        <v/>
      </c>
      <c r="I28" s="54" t="str">
        <f t="shared" si="1"/>
        <v/>
      </c>
      <c r="J28" s="55" t="str">
        <f t="shared" si="2"/>
        <v/>
      </c>
      <c r="K28" s="54" t="str">
        <f t="shared" si="3"/>
        <v/>
      </c>
      <c r="L28" s="54" t="str">
        <f t="shared" si="4"/>
        <v/>
      </c>
      <c r="M28" s="54" t="str">
        <f>IF(C28="","",IF(LEN('申込書（男子）'!$H$3)=1,"47100"&amp;'申込書（男子）'!$H$3,"4710"&amp;'申込書（男子）'!$H$3))</f>
        <v>4710</v>
      </c>
      <c r="N28" s="56" t="str">
        <f>IF('申込書（男子）'!G38="","",'申込書（男子）'!G38)</f>
        <v/>
      </c>
      <c r="O28" s="56" t="str">
        <f>IF(N28="","",VLOOKUP(N28,Code!$A$2:$B$32,2,FALSE))</f>
        <v/>
      </c>
      <c r="P28" s="54" t="str">
        <f>IF('申込書（男子）'!H38="","",'申込書（男子）'!H38)</f>
        <v/>
      </c>
      <c r="Q28" s="54" t="str">
        <f>IF(P28="","",VLOOKUP(P28,Code!$A$2:$B$32,2,FALSE))</f>
        <v/>
      </c>
      <c r="R28" s="54" t="str">
        <f>IF('申込書（男子）'!I38="","",'申込書（男子）'!I38)</f>
        <v/>
      </c>
      <c r="S28" s="54">
        <f t="shared" si="5"/>
        <v>47</v>
      </c>
    </row>
    <row r="29" spans="1:19">
      <c r="A29" s="54">
        <v>28</v>
      </c>
      <c r="B29" s="54" t="str">
        <f t="shared" si="0"/>
        <v/>
      </c>
      <c r="C29" s="54">
        <f>'申込書（男子）'!$H$3</f>
        <v>0</v>
      </c>
      <c r="D29" s="54" t="str">
        <f>IF('申込書（男子）'!B39="","",'申込書（男子）'!B39)</f>
        <v/>
      </c>
      <c r="E29" s="54" t="str">
        <f>IF('申込書（男子）'!C39="","",'申込書（男子）'!C39)</f>
        <v/>
      </c>
      <c r="F29" s="54" t="str">
        <f>IF('申込書（男子）'!D39="","",'申込書（男子）'!D39)</f>
        <v/>
      </c>
      <c r="G29" s="54" t="str">
        <f>IF('申込書（男子）'!E39="","",'申込書（男子）'!E39)</f>
        <v/>
      </c>
      <c r="H29" s="54" t="str">
        <f>IF('申込書（男子）'!F39="","",'申込書（男子）'!F39)</f>
        <v/>
      </c>
      <c r="I29" s="54" t="str">
        <f t="shared" si="1"/>
        <v/>
      </c>
      <c r="J29" s="55" t="str">
        <f t="shared" si="2"/>
        <v/>
      </c>
      <c r="K29" s="54" t="str">
        <f t="shared" si="3"/>
        <v/>
      </c>
      <c r="L29" s="54" t="str">
        <f t="shared" si="4"/>
        <v/>
      </c>
      <c r="M29" s="54" t="str">
        <f>IF(C29="","",IF(LEN('申込書（男子）'!$H$3)=1,"47100"&amp;'申込書（男子）'!$H$3,"4710"&amp;'申込書（男子）'!$H$3))</f>
        <v>4710</v>
      </c>
      <c r="N29" s="56" t="str">
        <f>IF('申込書（男子）'!G39="","",'申込書（男子）'!G39)</f>
        <v/>
      </c>
      <c r="O29" s="56" t="str">
        <f>IF(N29="","",VLOOKUP(N29,Code!$A$2:$B$32,2,FALSE))</f>
        <v/>
      </c>
      <c r="P29" s="54" t="str">
        <f>IF('申込書（男子）'!H39="","",'申込書（男子）'!H39)</f>
        <v/>
      </c>
      <c r="Q29" s="54" t="str">
        <f>IF(P29="","",VLOOKUP(P29,Code!$A$2:$B$32,2,FALSE))</f>
        <v/>
      </c>
      <c r="R29" s="54" t="str">
        <f>IF('申込書（男子）'!I39="","",'申込書（男子）'!I39)</f>
        <v/>
      </c>
      <c r="S29" s="54">
        <f t="shared" si="5"/>
        <v>47</v>
      </c>
    </row>
    <row r="30" spans="1:19">
      <c r="A30" s="54">
        <v>29</v>
      </c>
      <c r="B30" s="54" t="str">
        <f t="shared" si="0"/>
        <v/>
      </c>
      <c r="C30" s="54">
        <f>'申込書（男子）'!$H$3</f>
        <v>0</v>
      </c>
      <c r="D30" s="54" t="str">
        <f>IF('申込書（男子）'!B40="","",'申込書（男子）'!B40)</f>
        <v/>
      </c>
      <c r="E30" s="54" t="str">
        <f>IF('申込書（男子）'!C40="","",'申込書（男子）'!C40)</f>
        <v/>
      </c>
      <c r="F30" s="54" t="str">
        <f>IF('申込書（男子）'!D40="","",'申込書（男子）'!D40)</f>
        <v/>
      </c>
      <c r="G30" s="54" t="str">
        <f>IF('申込書（男子）'!E40="","",'申込書（男子）'!E40)</f>
        <v/>
      </c>
      <c r="H30" s="54" t="str">
        <f>IF('申込書（男子）'!F40="","",'申込書（男子）'!F40)</f>
        <v/>
      </c>
      <c r="I30" s="54" t="str">
        <f t="shared" si="1"/>
        <v/>
      </c>
      <c r="J30" s="55" t="str">
        <f t="shared" si="2"/>
        <v/>
      </c>
      <c r="K30" s="54" t="str">
        <f t="shared" si="3"/>
        <v/>
      </c>
      <c r="L30" s="54" t="str">
        <f t="shared" si="4"/>
        <v/>
      </c>
      <c r="M30" s="54" t="str">
        <f>IF(C30="","",IF(LEN('申込書（男子）'!$H$3)=1,"47100"&amp;'申込書（男子）'!$H$3,"4710"&amp;'申込書（男子）'!$H$3))</f>
        <v>4710</v>
      </c>
      <c r="N30" s="56" t="str">
        <f>IF('申込書（男子）'!G40="","",'申込書（男子）'!G40)</f>
        <v/>
      </c>
      <c r="O30" s="56" t="str">
        <f>IF(N30="","",VLOOKUP(N30,Code!$A$2:$B$32,2,FALSE))</f>
        <v/>
      </c>
      <c r="P30" s="54" t="str">
        <f>IF('申込書（男子）'!H40="","",'申込書（男子）'!H40)</f>
        <v/>
      </c>
      <c r="Q30" s="54" t="str">
        <f>IF(P30="","",VLOOKUP(P30,Code!$A$2:$B$32,2,FALSE))</f>
        <v/>
      </c>
      <c r="R30" s="54" t="str">
        <f>IF('申込書（男子）'!I40="","",'申込書（男子）'!I40)</f>
        <v/>
      </c>
      <c r="S30" s="54">
        <f t="shared" si="5"/>
        <v>47</v>
      </c>
    </row>
    <row r="31" spans="1:19">
      <c r="A31" s="54">
        <v>30</v>
      </c>
      <c r="B31" s="54" t="str">
        <f t="shared" si="0"/>
        <v/>
      </c>
      <c r="C31" s="54">
        <f>'申込書（男子）'!$H$3</f>
        <v>0</v>
      </c>
      <c r="D31" s="54" t="str">
        <f>IF('申込書（男子）'!B41="","",'申込書（男子）'!B41)</f>
        <v/>
      </c>
      <c r="E31" s="54" t="str">
        <f>IF('申込書（男子）'!C41="","",'申込書（男子）'!C41)</f>
        <v/>
      </c>
      <c r="F31" s="54" t="str">
        <f>IF('申込書（男子）'!D41="","",'申込書（男子）'!D41)</f>
        <v/>
      </c>
      <c r="G31" s="54" t="str">
        <f>IF('申込書（男子）'!E41="","",'申込書（男子）'!E41)</f>
        <v/>
      </c>
      <c r="H31" s="54" t="str">
        <f>IF('申込書（男子）'!F41="","",'申込書（男子）'!F41)</f>
        <v/>
      </c>
      <c r="I31" s="54" t="str">
        <f t="shared" si="1"/>
        <v/>
      </c>
      <c r="J31" s="55" t="str">
        <f t="shared" si="2"/>
        <v/>
      </c>
      <c r="K31" s="54" t="str">
        <f t="shared" si="3"/>
        <v/>
      </c>
      <c r="L31" s="54" t="str">
        <f t="shared" si="4"/>
        <v/>
      </c>
      <c r="M31" s="54" t="str">
        <f>IF(C31="","",IF(LEN('申込書（男子）'!$H$3)=1,"47100"&amp;'申込書（男子）'!$H$3,"4710"&amp;'申込書（男子）'!$H$3))</f>
        <v>4710</v>
      </c>
      <c r="N31" s="56" t="str">
        <f>IF('申込書（男子）'!G41="","",'申込書（男子）'!G41)</f>
        <v/>
      </c>
      <c r="O31" s="56" t="str">
        <f>IF(N31="","",VLOOKUP(N31,Code!$A$2:$B$32,2,FALSE))</f>
        <v/>
      </c>
      <c r="P31" s="54" t="str">
        <f>IF('申込書（男子）'!H41="","",'申込書（男子）'!H41)</f>
        <v/>
      </c>
      <c r="Q31" s="54" t="str">
        <f>IF(P31="","",VLOOKUP(P31,Code!$A$2:$B$32,2,FALSE))</f>
        <v/>
      </c>
      <c r="R31" s="54" t="str">
        <f>IF('申込書（男子）'!I41="","",'申込書（男子）'!I41)</f>
        <v/>
      </c>
      <c r="S31" s="54">
        <f t="shared" si="5"/>
        <v>47</v>
      </c>
    </row>
    <row r="32" spans="1:19">
      <c r="A32" s="54">
        <v>31</v>
      </c>
      <c r="B32" s="54" t="str">
        <f t="shared" si="0"/>
        <v/>
      </c>
      <c r="C32" s="54">
        <f>'申込書（男子）'!$H$3</f>
        <v>0</v>
      </c>
      <c r="D32" s="54" t="str">
        <f>IF('申込書（男子）'!B42="","",'申込書（男子）'!B42)</f>
        <v/>
      </c>
      <c r="E32" s="54" t="str">
        <f>IF('申込書（男子）'!C42="","",'申込書（男子）'!C42)</f>
        <v/>
      </c>
      <c r="F32" s="54" t="str">
        <f>IF('申込書（男子）'!D42="","",'申込書（男子）'!D42)</f>
        <v/>
      </c>
      <c r="G32" s="54" t="str">
        <f>IF('申込書（男子）'!E42="","",'申込書（男子）'!E42)</f>
        <v/>
      </c>
      <c r="H32" s="54" t="str">
        <f>IF('申込書（男子）'!F42="","",'申込書（男子）'!F42)</f>
        <v/>
      </c>
      <c r="I32" s="54" t="str">
        <f t="shared" si="1"/>
        <v/>
      </c>
      <c r="J32" s="55" t="str">
        <f t="shared" si="2"/>
        <v/>
      </c>
      <c r="K32" s="54" t="str">
        <f t="shared" si="3"/>
        <v/>
      </c>
      <c r="L32" s="54" t="str">
        <f t="shared" si="4"/>
        <v/>
      </c>
      <c r="M32" s="54" t="str">
        <f>IF(C32="","",IF(LEN('申込書（男子）'!$H$3)=1,"47100"&amp;'申込書（男子）'!$H$3,"4710"&amp;'申込書（男子）'!$H$3))</f>
        <v>4710</v>
      </c>
      <c r="N32" s="56" t="str">
        <f>IF('申込書（男子）'!G42="","",'申込書（男子）'!G42)</f>
        <v/>
      </c>
      <c r="O32" s="56" t="str">
        <f>IF(N32="","",VLOOKUP(N32,Code!$A$2:$B$32,2,FALSE))</f>
        <v/>
      </c>
      <c r="P32" s="54" t="str">
        <f>IF('申込書（男子）'!H42="","",'申込書（男子）'!H42)</f>
        <v/>
      </c>
      <c r="Q32" s="54" t="str">
        <f>IF(P32="","",VLOOKUP(P32,Code!$A$2:$B$32,2,FALSE))</f>
        <v/>
      </c>
      <c r="R32" s="54" t="str">
        <f>IF('申込書（男子）'!I42="","",'申込書（男子）'!I42)</f>
        <v/>
      </c>
      <c r="S32" s="54">
        <f t="shared" si="5"/>
        <v>47</v>
      </c>
    </row>
    <row r="33" spans="1:19">
      <c r="A33" s="54">
        <v>32</v>
      </c>
      <c r="B33" s="54" t="str">
        <f t="shared" ref="B33:B43" si="6">IF(D33="","",IF(LEN(A33)=1,M33&amp;L33&amp;"0"&amp;A33,M33&amp;L33&amp;A33))</f>
        <v/>
      </c>
      <c r="C33" s="54">
        <f>'申込書（男子）'!$H$3</f>
        <v>0</v>
      </c>
      <c r="D33" s="54" t="str">
        <f>IF('申込書（男子）'!B43="","",'申込書（男子）'!B43)</f>
        <v/>
      </c>
      <c r="E33" s="54" t="str">
        <f>IF('申込書（男子）'!C43="","",'申込書（男子）'!C43)</f>
        <v/>
      </c>
      <c r="F33" s="54" t="str">
        <f>IF('申込書（男子）'!D43="","",'申込書（男子）'!D43)</f>
        <v/>
      </c>
      <c r="G33" s="54" t="str">
        <f>IF('申込書（男子）'!E43="","",'申込書（男子）'!E43)</f>
        <v/>
      </c>
      <c r="H33" s="54" t="str">
        <f>IF('申込書（男子）'!F43="","",'申込書（男子）'!F43)</f>
        <v/>
      </c>
      <c r="I33" s="54" t="str">
        <f t="shared" ref="I33:I43" si="7">IF(D33="","",LEN(D33)+LEN(E33))</f>
        <v/>
      </c>
      <c r="J33" s="55" t="str">
        <f t="shared" si="2"/>
        <v/>
      </c>
      <c r="K33" s="54" t="str">
        <f t="shared" si="3"/>
        <v/>
      </c>
      <c r="L33" s="54" t="str">
        <f t="shared" ref="L33:L43" si="8">IF(D33="","",1)</f>
        <v/>
      </c>
      <c r="M33" s="54" t="str">
        <f>IF(C33="","",IF(LEN('申込書（男子）'!$H$3)=1,"47100"&amp;'申込書（男子）'!$H$3,"4710"&amp;'申込書（男子）'!$H$3))</f>
        <v>4710</v>
      </c>
      <c r="N33" s="56" t="str">
        <f>IF('申込書（男子）'!G43="","",'申込書（男子）'!G43)</f>
        <v/>
      </c>
      <c r="O33" s="56" t="str">
        <f>IF(N33="","",VLOOKUP(N33,Code!$A$2:$B$32,2,FALSE))</f>
        <v/>
      </c>
      <c r="P33" s="54" t="str">
        <f>IF('申込書（男子）'!H43="","",'申込書（男子）'!H43)</f>
        <v/>
      </c>
      <c r="Q33" s="54" t="str">
        <f>IF(P33="","",VLOOKUP(P33,Code!$A$2:$B$32,2,FALSE))</f>
        <v/>
      </c>
      <c r="R33" s="54" t="str">
        <f>IF('申込書（男子）'!I43="","",'申込書（男子）'!I43)</f>
        <v/>
      </c>
      <c r="S33" s="54">
        <f t="shared" ref="S33:S43" si="9">IF(C33="","",47)</f>
        <v>47</v>
      </c>
    </row>
    <row r="34" spans="1:19">
      <c r="A34" s="54">
        <v>33</v>
      </c>
      <c r="B34" s="54" t="str">
        <f t="shared" si="6"/>
        <v/>
      </c>
      <c r="C34" s="54">
        <f>'申込書（男子）'!$H$3</f>
        <v>0</v>
      </c>
      <c r="D34" s="54" t="str">
        <f>IF('申込書（男子）'!B44="","",'申込書（男子）'!B44)</f>
        <v/>
      </c>
      <c r="E34" s="54" t="str">
        <f>IF('申込書（男子）'!C44="","",'申込書（男子）'!C44)</f>
        <v/>
      </c>
      <c r="F34" s="54" t="str">
        <f>IF('申込書（男子）'!D44="","",'申込書（男子）'!D44)</f>
        <v/>
      </c>
      <c r="G34" s="54" t="str">
        <f>IF('申込書（男子）'!E44="","",'申込書（男子）'!E44)</f>
        <v/>
      </c>
      <c r="H34" s="54" t="str">
        <f>IF('申込書（男子）'!F44="","",'申込書（男子）'!F44)</f>
        <v/>
      </c>
      <c r="I34" s="54" t="str">
        <f t="shared" si="7"/>
        <v/>
      </c>
      <c r="J34" s="55" t="str">
        <f t="shared" si="2"/>
        <v/>
      </c>
      <c r="K34" s="54" t="str">
        <f t="shared" si="3"/>
        <v/>
      </c>
      <c r="L34" s="54" t="str">
        <f t="shared" si="8"/>
        <v/>
      </c>
      <c r="M34" s="54" t="str">
        <f>IF(C34="","",IF(LEN('申込書（男子）'!$H$3)=1,"47100"&amp;'申込書（男子）'!$H$3,"4710"&amp;'申込書（男子）'!$H$3))</f>
        <v>4710</v>
      </c>
      <c r="N34" s="56" t="str">
        <f>IF('申込書（男子）'!G44="","",'申込書（男子）'!G44)</f>
        <v/>
      </c>
      <c r="O34" s="56" t="str">
        <f>IF(N34="","",VLOOKUP(N34,Code!$A$2:$B$32,2,FALSE))</f>
        <v/>
      </c>
      <c r="P34" s="54" t="str">
        <f>IF('申込書（男子）'!H44="","",'申込書（男子）'!H44)</f>
        <v/>
      </c>
      <c r="Q34" s="54" t="str">
        <f>IF(P34="","",VLOOKUP(P34,Code!$A$2:$B$32,2,FALSE))</f>
        <v/>
      </c>
      <c r="R34" s="54" t="str">
        <f>IF('申込書（男子）'!I44="","",'申込書（男子）'!I44)</f>
        <v/>
      </c>
      <c r="S34" s="54">
        <f t="shared" si="9"/>
        <v>47</v>
      </c>
    </row>
    <row r="35" spans="1:19">
      <c r="A35" s="54">
        <v>34</v>
      </c>
      <c r="B35" s="54" t="str">
        <f t="shared" si="6"/>
        <v/>
      </c>
      <c r="C35" s="54">
        <f>'申込書（男子）'!$H$3</f>
        <v>0</v>
      </c>
      <c r="D35" s="54" t="str">
        <f>IF('申込書（男子）'!B45="","",'申込書（男子）'!B45)</f>
        <v/>
      </c>
      <c r="E35" s="54" t="str">
        <f>IF('申込書（男子）'!C45="","",'申込書（男子）'!C45)</f>
        <v/>
      </c>
      <c r="F35" s="54" t="str">
        <f>IF('申込書（男子）'!D45="","",'申込書（男子）'!D45)</f>
        <v/>
      </c>
      <c r="G35" s="54" t="str">
        <f>IF('申込書（男子）'!E45="","",'申込書（男子）'!E45)</f>
        <v/>
      </c>
      <c r="H35" s="54" t="str">
        <f>IF('申込書（男子）'!F45="","",'申込書（男子）'!F45)</f>
        <v/>
      </c>
      <c r="I35" s="54" t="str">
        <f t="shared" si="7"/>
        <v/>
      </c>
      <c r="J35" s="55" t="str">
        <f t="shared" si="2"/>
        <v/>
      </c>
      <c r="K35" s="54" t="str">
        <f t="shared" si="3"/>
        <v/>
      </c>
      <c r="L35" s="54" t="str">
        <f t="shared" si="8"/>
        <v/>
      </c>
      <c r="M35" s="54" t="str">
        <f>IF(C35="","",IF(LEN('申込書（男子）'!$H$3)=1,"47100"&amp;'申込書（男子）'!$H$3,"4710"&amp;'申込書（男子）'!$H$3))</f>
        <v>4710</v>
      </c>
      <c r="N35" s="56" t="str">
        <f>IF('申込書（男子）'!G45="","",'申込書（男子）'!G45)</f>
        <v/>
      </c>
      <c r="O35" s="56" t="str">
        <f>IF(N35="","",VLOOKUP(N35,Code!$A$2:$B$32,2,FALSE))</f>
        <v/>
      </c>
      <c r="P35" s="54" t="str">
        <f>IF('申込書（男子）'!H45="","",'申込書（男子）'!H45)</f>
        <v/>
      </c>
      <c r="Q35" s="54" t="str">
        <f>IF(P35="","",VLOOKUP(P35,Code!$A$2:$B$32,2,FALSE))</f>
        <v/>
      </c>
      <c r="R35" s="54" t="str">
        <f>IF('申込書（男子）'!I45="","",'申込書（男子）'!I45)</f>
        <v/>
      </c>
      <c r="S35" s="54">
        <f t="shared" si="9"/>
        <v>47</v>
      </c>
    </row>
    <row r="36" spans="1:19">
      <c r="A36" s="54">
        <v>35</v>
      </c>
      <c r="B36" s="54" t="str">
        <f t="shared" si="6"/>
        <v/>
      </c>
      <c r="C36" s="54">
        <f>'申込書（男子）'!$H$3</f>
        <v>0</v>
      </c>
      <c r="D36" s="54" t="str">
        <f>IF('申込書（男子）'!B46="","",'申込書（男子）'!B46)</f>
        <v/>
      </c>
      <c r="E36" s="54" t="str">
        <f>IF('申込書（男子）'!C46="","",'申込書（男子）'!C46)</f>
        <v/>
      </c>
      <c r="F36" s="54" t="str">
        <f>IF('申込書（男子）'!D46="","",'申込書（男子）'!D46)</f>
        <v/>
      </c>
      <c r="G36" s="54" t="str">
        <f>IF('申込書（男子）'!E46="","",'申込書（男子）'!E46)</f>
        <v/>
      </c>
      <c r="H36" s="54" t="str">
        <f>IF('申込書（男子）'!F46="","",'申込書（男子）'!F46)</f>
        <v/>
      </c>
      <c r="I36" s="54" t="str">
        <f t="shared" si="7"/>
        <v/>
      </c>
      <c r="J36" s="55" t="str">
        <f t="shared" si="2"/>
        <v/>
      </c>
      <c r="K36" s="54" t="str">
        <f t="shared" si="3"/>
        <v/>
      </c>
      <c r="L36" s="54" t="str">
        <f t="shared" si="8"/>
        <v/>
      </c>
      <c r="M36" s="54" t="str">
        <f>IF(C36="","",IF(LEN('申込書（男子）'!$H$3)=1,"47100"&amp;'申込書（男子）'!$H$3,"4710"&amp;'申込書（男子）'!$H$3))</f>
        <v>4710</v>
      </c>
      <c r="N36" s="56" t="str">
        <f>IF('申込書（男子）'!G46="","",'申込書（男子）'!G46)</f>
        <v/>
      </c>
      <c r="O36" s="56" t="str">
        <f>IF(N36="","",VLOOKUP(N36,Code!$A$2:$B$32,2,FALSE))</f>
        <v/>
      </c>
      <c r="P36" s="54" t="str">
        <f>IF('申込書（男子）'!H46="","",'申込書（男子）'!H46)</f>
        <v/>
      </c>
      <c r="Q36" s="54" t="str">
        <f>IF(P36="","",VLOOKUP(P36,Code!$A$2:$B$32,2,FALSE))</f>
        <v/>
      </c>
      <c r="R36" s="54" t="str">
        <f>IF('申込書（男子）'!I46="","",'申込書（男子）'!I46)</f>
        <v/>
      </c>
      <c r="S36" s="54">
        <f t="shared" si="9"/>
        <v>47</v>
      </c>
    </row>
    <row r="37" spans="1:19">
      <c r="A37" s="54">
        <v>36</v>
      </c>
      <c r="B37" s="54" t="str">
        <f t="shared" si="6"/>
        <v/>
      </c>
      <c r="C37" s="54">
        <f>'申込書（男子）'!$H$3</f>
        <v>0</v>
      </c>
      <c r="D37" s="54" t="str">
        <f>IF('申込書（男子）'!B47="","",'申込書（男子）'!B47)</f>
        <v/>
      </c>
      <c r="E37" s="54" t="str">
        <f>IF('申込書（男子）'!C47="","",'申込書（男子）'!C47)</f>
        <v/>
      </c>
      <c r="F37" s="54" t="str">
        <f>IF('申込書（男子）'!D47="","",'申込書（男子）'!D47)</f>
        <v/>
      </c>
      <c r="G37" s="54" t="str">
        <f>IF('申込書（男子）'!E47="","",'申込書（男子）'!E47)</f>
        <v/>
      </c>
      <c r="H37" s="54" t="str">
        <f>IF('申込書（男子）'!F47="","",'申込書（男子）'!F47)</f>
        <v/>
      </c>
      <c r="I37" s="54" t="str">
        <f t="shared" si="7"/>
        <v/>
      </c>
      <c r="J37" s="55" t="str">
        <f t="shared" si="2"/>
        <v/>
      </c>
      <c r="K37" s="54" t="str">
        <f t="shared" si="3"/>
        <v/>
      </c>
      <c r="L37" s="54" t="str">
        <f t="shared" si="8"/>
        <v/>
      </c>
      <c r="M37" s="54" t="str">
        <f>IF(C37="","",IF(LEN('申込書（男子）'!$H$3)=1,"47100"&amp;'申込書（男子）'!$H$3,"4710"&amp;'申込書（男子）'!$H$3))</f>
        <v>4710</v>
      </c>
      <c r="N37" s="56" t="str">
        <f>IF('申込書（男子）'!G47="","",'申込書（男子）'!G47)</f>
        <v/>
      </c>
      <c r="O37" s="56" t="str">
        <f>IF(N37="","",VLOOKUP(N37,Code!$A$2:$B$32,2,FALSE))</f>
        <v/>
      </c>
      <c r="P37" s="54" t="str">
        <f>IF('申込書（男子）'!H47="","",'申込書（男子）'!H47)</f>
        <v/>
      </c>
      <c r="Q37" s="54" t="str">
        <f>IF(P37="","",VLOOKUP(P37,Code!$A$2:$B$32,2,FALSE))</f>
        <v/>
      </c>
      <c r="R37" s="54" t="str">
        <f>IF('申込書（男子）'!I47="","",'申込書（男子）'!I47)</f>
        <v/>
      </c>
      <c r="S37" s="54">
        <f t="shared" si="9"/>
        <v>47</v>
      </c>
    </row>
    <row r="38" spans="1:19">
      <c r="A38" s="54">
        <v>37</v>
      </c>
      <c r="B38" s="54" t="str">
        <f t="shared" si="6"/>
        <v/>
      </c>
      <c r="C38" s="54">
        <f>'申込書（男子）'!$H$3</f>
        <v>0</v>
      </c>
      <c r="D38" s="54" t="str">
        <f>IF('申込書（男子）'!B48="","",'申込書（男子）'!B48)</f>
        <v/>
      </c>
      <c r="E38" s="54" t="str">
        <f>IF('申込書（男子）'!C48="","",'申込書（男子）'!C48)</f>
        <v/>
      </c>
      <c r="F38" s="54" t="str">
        <f>IF('申込書（男子）'!D48="","",'申込書（男子）'!D48)</f>
        <v/>
      </c>
      <c r="G38" s="54" t="str">
        <f>IF('申込書（男子）'!E48="","",'申込書（男子）'!E48)</f>
        <v/>
      </c>
      <c r="H38" s="54" t="str">
        <f>IF('申込書（男子）'!F48="","",'申込書（男子）'!F48)</f>
        <v/>
      </c>
      <c r="I38" s="54" t="str">
        <f t="shared" si="7"/>
        <v/>
      </c>
      <c r="J38" s="55" t="str">
        <f t="shared" si="2"/>
        <v/>
      </c>
      <c r="K38" s="54" t="str">
        <f t="shared" si="3"/>
        <v/>
      </c>
      <c r="L38" s="54" t="str">
        <f t="shared" si="8"/>
        <v/>
      </c>
      <c r="M38" s="54" t="str">
        <f>IF(C38="","",IF(LEN('申込書（男子）'!$H$3)=1,"47100"&amp;'申込書（男子）'!$H$3,"4710"&amp;'申込書（男子）'!$H$3))</f>
        <v>4710</v>
      </c>
      <c r="N38" s="56" t="str">
        <f>IF('申込書（男子）'!G48="","",'申込書（男子）'!G48)</f>
        <v/>
      </c>
      <c r="O38" s="56" t="str">
        <f>IF(N38="","",VLOOKUP(N38,Code!$A$2:$B$32,2,FALSE))</f>
        <v/>
      </c>
      <c r="P38" s="54" t="str">
        <f>IF('申込書（男子）'!H48="","",'申込書（男子）'!H48)</f>
        <v/>
      </c>
      <c r="Q38" s="54" t="str">
        <f>IF(P38="","",VLOOKUP(P38,Code!$A$2:$B$32,2,FALSE))</f>
        <v/>
      </c>
      <c r="R38" s="54" t="str">
        <f>IF('申込書（男子）'!I48="","",'申込書（男子）'!I48)</f>
        <v/>
      </c>
      <c r="S38" s="54">
        <f t="shared" si="9"/>
        <v>47</v>
      </c>
    </row>
    <row r="39" spans="1:19">
      <c r="A39" s="54">
        <v>38</v>
      </c>
      <c r="B39" s="54" t="str">
        <f t="shared" si="6"/>
        <v/>
      </c>
      <c r="C39" s="54">
        <f>'申込書（男子）'!$H$3</f>
        <v>0</v>
      </c>
      <c r="D39" s="54" t="str">
        <f>IF('申込書（男子）'!B49="","",'申込書（男子）'!B49)</f>
        <v/>
      </c>
      <c r="E39" s="54" t="str">
        <f>IF('申込書（男子）'!C49="","",'申込書（男子）'!C49)</f>
        <v/>
      </c>
      <c r="F39" s="54" t="str">
        <f>IF('申込書（男子）'!D49="","",'申込書（男子）'!D49)</f>
        <v/>
      </c>
      <c r="G39" s="54" t="str">
        <f>IF('申込書（男子）'!E49="","",'申込書（男子）'!E49)</f>
        <v/>
      </c>
      <c r="H39" s="54" t="str">
        <f>IF('申込書（男子）'!F49="","",'申込書（男子）'!F49)</f>
        <v/>
      </c>
      <c r="I39" s="54" t="str">
        <f t="shared" si="7"/>
        <v/>
      </c>
      <c r="J39" s="55" t="str">
        <f t="shared" si="2"/>
        <v/>
      </c>
      <c r="K39" s="54" t="str">
        <f t="shared" si="3"/>
        <v/>
      </c>
      <c r="L39" s="54" t="str">
        <f t="shared" si="8"/>
        <v/>
      </c>
      <c r="M39" s="54" t="str">
        <f>IF(C39="","",IF(LEN('申込書（男子）'!$H$3)=1,"47100"&amp;'申込書（男子）'!$H$3,"4710"&amp;'申込書（男子）'!$H$3))</f>
        <v>4710</v>
      </c>
      <c r="N39" s="56" t="str">
        <f>IF('申込書（男子）'!G49="","",'申込書（男子）'!G49)</f>
        <v/>
      </c>
      <c r="O39" s="56" t="str">
        <f>IF(N39="","",VLOOKUP(N39,Code!$A$2:$B$32,2,FALSE))</f>
        <v/>
      </c>
      <c r="P39" s="54" t="str">
        <f>IF('申込書（男子）'!H49="","",'申込書（男子）'!H49)</f>
        <v/>
      </c>
      <c r="Q39" s="54" t="str">
        <f>IF(P39="","",VLOOKUP(P39,Code!$A$2:$B$32,2,FALSE))</f>
        <v/>
      </c>
      <c r="R39" s="54" t="str">
        <f>IF('申込書（男子）'!I49="","",'申込書（男子）'!I49)</f>
        <v/>
      </c>
      <c r="S39" s="54">
        <f t="shared" si="9"/>
        <v>47</v>
      </c>
    </row>
    <row r="40" spans="1:19">
      <c r="A40" s="54">
        <v>39</v>
      </c>
      <c r="B40" s="54" t="str">
        <f t="shared" si="6"/>
        <v/>
      </c>
      <c r="C40" s="54">
        <f>'申込書（男子）'!$H$3</f>
        <v>0</v>
      </c>
      <c r="D40" s="54" t="str">
        <f>IF('申込書（男子）'!B50="","",'申込書（男子）'!B50)</f>
        <v/>
      </c>
      <c r="E40" s="54" t="str">
        <f>IF('申込書（男子）'!C50="","",'申込書（男子）'!C50)</f>
        <v/>
      </c>
      <c r="F40" s="54" t="str">
        <f>IF('申込書（男子）'!D50="","",'申込書（男子）'!D50)</f>
        <v/>
      </c>
      <c r="G40" s="54" t="str">
        <f>IF('申込書（男子）'!E50="","",'申込書（男子）'!E50)</f>
        <v/>
      </c>
      <c r="H40" s="54" t="str">
        <f>IF('申込書（男子）'!F50="","",'申込書（男子）'!F50)</f>
        <v/>
      </c>
      <c r="I40" s="54" t="str">
        <f t="shared" si="7"/>
        <v/>
      </c>
      <c r="J40" s="55" t="str">
        <f t="shared" si="2"/>
        <v/>
      </c>
      <c r="K40" s="54" t="str">
        <f t="shared" si="3"/>
        <v/>
      </c>
      <c r="L40" s="54" t="str">
        <f t="shared" si="8"/>
        <v/>
      </c>
      <c r="M40" s="54" t="str">
        <f>IF(C40="","",IF(LEN('申込書（男子）'!$H$3)=1,"47100"&amp;'申込書（男子）'!$H$3,"4710"&amp;'申込書（男子）'!$H$3))</f>
        <v>4710</v>
      </c>
      <c r="N40" s="56" t="str">
        <f>IF('申込書（男子）'!G50="","",'申込書（男子）'!G50)</f>
        <v/>
      </c>
      <c r="O40" s="56" t="str">
        <f>IF(N40="","",VLOOKUP(N40,Code!$A$2:$B$32,2,FALSE))</f>
        <v/>
      </c>
      <c r="P40" s="54" t="str">
        <f>IF('申込書（男子）'!H50="","",'申込書（男子）'!H50)</f>
        <v/>
      </c>
      <c r="Q40" s="54" t="str">
        <f>IF(P40="","",VLOOKUP(P40,Code!$A$2:$B$32,2,FALSE))</f>
        <v/>
      </c>
      <c r="R40" s="54" t="str">
        <f>IF('申込書（男子）'!I50="","",'申込書（男子）'!I50)</f>
        <v/>
      </c>
      <c r="S40" s="54">
        <f t="shared" si="9"/>
        <v>47</v>
      </c>
    </row>
    <row r="41" spans="1:19">
      <c r="A41" s="54">
        <v>40</v>
      </c>
      <c r="B41" s="54" t="str">
        <f t="shared" si="6"/>
        <v/>
      </c>
      <c r="C41" s="54">
        <f>'申込書（男子）'!$H$3</f>
        <v>0</v>
      </c>
      <c r="D41" s="54" t="str">
        <f>IF('申込書（男子）'!B51="","",'申込書（男子）'!B51)</f>
        <v/>
      </c>
      <c r="E41" s="54" t="str">
        <f>IF('申込書（男子）'!C51="","",'申込書（男子）'!C51)</f>
        <v/>
      </c>
      <c r="F41" s="54" t="str">
        <f>IF('申込書（男子）'!D51="","",'申込書（男子）'!D51)</f>
        <v/>
      </c>
      <c r="G41" s="54" t="str">
        <f>IF('申込書（男子）'!E51="","",'申込書（男子）'!E51)</f>
        <v/>
      </c>
      <c r="H41" s="54" t="str">
        <f>IF('申込書（男子）'!F51="","",'申込書（男子）'!F51)</f>
        <v/>
      </c>
      <c r="I41" s="54" t="str">
        <f t="shared" si="7"/>
        <v/>
      </c>
      <c r="J41" s="55" t="str">
        <f t="shared" si="2"/>
        <v/>
      </c>
      <c r="K41" s="54" t="str">
        <f t="shared" si="3"/>
        <v/>
      </c>
      <c r="L41" s="54" t="str">
        <f t="shared" si="8"/>
        <v/>
      </c>
      <c r="M41" s="54" t="str">
        <f>IF(C41="","",IF(LEN('申込書（男子）'!$H$3)=1,"47100"&amp;'申込書（男子）'!$H$3,"4710"&amp;'申込書（男子）'!$H$3))</f>
        <v>4710</v>
      </c>
      <c r="N41" s="56" t="str">
        <f>IF('申込書（男子）'!G51="","",'申込書（男子）'!G51)</f>
        <v/>
      </c>
      <c r="O41" s="56" t="str">
        <f>IF(N41="","",VLOOKUP(N41,Code!$A$2:$B$32,2,FALSE))</f>
        <v/>
      </c>
      <c r="P41" s="54" t="str">
        <f>IF('申込書（男子）'!H51="","",'申込書（男子）'!H51)</f>
        <v/>
      </c>
      <c r="Q41" s="54" t="str">
        <f>IF(P41="","",VLOOKUP(P41,Code!$A$2:$B$32,2,FALSE))</f>
        <v/>
      </c>
      <c r="R41" s="54" t="str">
        <f>IF('申込書（男子）'!I51="","",'申込書（男子）'!I51)</f>
        <v/>
      </c>
      <c r="S41" s="54">
        <f t="shared" si="9"/>
        <v>47</v>
      </c>
    </row>
    <row r="42" spans="1:19">
      <c r="A42" s="54">
        <v>41</v>
      </c>
      <c r="B42" s="54" t="str">
        <f t="shared" si="6"/>
        <v/>
      </c>
      <c r="C42" s="54">
        <f>'申込書（男子）'!$H$3</f>
        <v>0</v>
      </c>
      <c r="D42" s="54" t="str">
        <f>IF('申込書（男子）'!B52="","",'申込書（男子）'!B52)</f>
        <v/>
      </c>
      <c r="E42" s="54" t="str">
        <f>IF('申込書（男子）'!C52="","",'申込書（男子）'!C52)</f>
        <v/>
      </c>
      <c r="F42" s="54" t="str">
        <f>IF('申込書（男子）'!D52="","",'申込書（男子）'!D52)</f>
        <v/>
      </c>
      <c r="G42" s="54" t="str">
        <f>IF('申込書（男子）'!E52="","",'申込書（男子）'!E52)</f>
        <v/>
      </c>
      <c r="H42" s="54" t="str">
        <f>IF('申込書（男子）'!F52="","",'申込書（男子）'!F52)</f>
        <v/>
      </c>
      <c r="I42" s="54" t="str">
        <f t="shared" si="7"/>
        <v/>
      </c>
      <c r="J42" s="55" t="str">
        <f t="shared" si="2"/>
        <v/>
      </c>
      <c r="K42" s="54" t="str">
        <f t="shared" si="3"/>
        <v/>
      </c>
      <c r="L42" s="54" t="str">
        <f t="shared" si="8"/>
        <v/>
      </c>
      <c r="M42" s="54" t="str">
        <f>IF(C42="","",IF(LEN('申込書（男子）'!$H$3)=1,"47100"&amp;'申込書（男子）'!$H$3,"4710"&amp;'申込書（男子）'!$H$3))</f>
        <v>4710</v>
      </c>
      <c r="N42" s="56" t="str">
        <f>IF('申込書（男子）'!G52="","",'申込書（男子）'!G52)</f>
        <v/>
      </c>
      <c r="O42" s="56" t="str">
        <f>IF(N42="","",VLOOKUP(N42,Code!$A$2:$B$32,2,FALSE))</f>
        <v/>
      </c>
      <c r="P42" s="54" t="str">
        <f>IF('申込書（男子）'!H52="","",'申込書（男子）'!H52)</f>
        <v/>
      </c>
      <c r="Q42" s="54" t="str">
        <f>IF(P42="","",VLOOKUP(P42,Code!$A$2:$B$32,2,FALSE))</f>
        <v/>
      </c>
      <c r="R42" s="54" t="str">
        <f>IF('申込書（男子）'!I52="","",'申込書（男子）'!I52)</f>
        <v/>
      </c>
      <c r="S42" s="54">
        <f t="shared" si="9"/>
        <v>47</v>
      </c>
    </row>
    <row r="43" spans="1:19">
      <c r="A43" s="54">
        <v>42</v>
      </c>
      <c r="B43" s="54" t="str">
        <f t="shared" si="6"/>
        <v/>
      </c>
      <c r="C43" s="54">
        <f>'申込書（男子）'!$H$3</f>
        <v>0</v>
      </c>
      <c r="D43" s="54" t="str">
        <f>IF('申込書（男子）'!B53="","",'申込書（男子）'!B53)</f>
        <v/>
      </c>
      <c r="E43" s="54" t="str">
        <f>IF('申込書（男子）'!C53="","",'申込書（男子）'!C53)</f>
        <v/>
      </c>
      <c r="F43" s="54" t="str">
        <f>IF('申込書（男子）'!D53="","",'申込書（男子）'!D53)</f>
        <v/>
      </c>
      <c r="G43" s="54" t="str">
        <f>IF('申込書（男子）'!E53="","",'申込書（男子）'!E53)</f>
        <v/>
      </c>
      <c r="H43" s="54" t="str">
        <f>IF('申込書（男子）'!F53="","",'申込書（男子）'!F53)</f>
        <v/>
      </c>
      <c r="I43" s="54" t="str">
        <f t="shared" si="7"/>
        <v/>
      </c>
      <c r="J43" s="55" t="str">
        <f t="shared" si="2"/>
        <v/>
      </c>
      <c r="K43" s="54" t="str">
        <f t="shared" si="3"/>
        <v/>
      </c>
      <c r="L43" s="54" t="str">
        <f t="shared" si="8"/>
        <v/>
      </c>
      <c r="M43" s="54" t="str">
        <f>IF(C43="","",IF(LEN('申込書（男子）'!$H$3)=1,"47100"&amp;'申込書（男子）'!$H$3,"4710"&amp;'申込書（男子）'!$H$3))</f>
        <v>4710</v>
      </c>
      <c r="N43" s="56" t="str">
        <f>IF('申込書（男子）'!G53="","",'申込書（男子）'!G53)</f>
        <v/>
      </c>
      <c r="O43" s="56" t="str">
        <f>IF(N43="","",VLOOKUP(N43,Code!$A$2:$B$32,2,FALSE))</f>
        <v/>
      </c>
      <c r="P43" s="54" t="str">
        <f>IF('申込書（男子）'!H53="","",'申込書（男子）'!H53)</f>
        <v/>
      </c>
      <c r="Q43" s="54" t="str">
        <f>IF(P43="","",VLOOKUP(P43,Code!$A$2:$B$32,2,FALSE))</f>
        <v/>
      </c>
      <c r="R43" s="54" t="str">
        <f>IF('申込書（男子）'!I53="","",'申込書（男子）'!I53)</f>
        <v/>
      </c>
      <c r="S43" s="54">
        <f t="shared" si="9"/>
        <v>47</v>
      </c>
    </row>
    <row r="44" spans="1:19" s="57" customFormat="1">
      <c r="J44" s="58"/>
    </row>
    <row r="45" spans="1:19">
      <c r="A45" s="54">
        <v>1</v>
      </c>
      <c r="B45" s="54" t="str">
        <f>IF(D45="","",IF(LEN(A45)=1,M45&amp;L45&amp;"0"&amp;A45,M45&amp;L45&amp;A45))</f>
        <v/>
      </c>
      <c r="C45" s="54">
        <f>'申込書（女子）'!$H$3</f>
        <v>0</v>
      </c>
      <c r="D45" s="54" t="str">
        <f>IF('申込書（女子）'!B12="","",'申込書（女子）'!B12)</f>
        <v/>
      </c>
      <c r="E45" s="54" t="str">
        <f>IF('申込書（女子）'!C12="","",'申込書（女子）'!C12)</f>
        <v/>
      </c>
      <c r="F45" s="54" t="str">
        <f>IF('申込書（女子）'!D12="","",'申込書（女子）'!D12)</f>
        <v/>
      </c>
      <c r="G45" s="54" t="str">
        <f>IF('申込書（女子）'!E12="","",'申込書（女子）'!E12)</f>
        <v/>
      </c>
      <c r="H45" s="54" t="str">
        <f>IF('申込書（女子）'!F12="","",'申込書（女子）'!F12)</f>
        <v/>
      </c>
      <c r="I45" s="54" t="str">
        <f>IF(D45="","",LEN(D45)+LEN(E45))</f>
        <v/>
      </c>
      <c r="J45" s="55" t="str">
        <f>IF(D45="","",IF(I45&lt;=3,D45&amp;"　"&amp;E45&amp;"("&amp;H45&amp;")",D45&amp;"　"&amp;E45&amp;"("&amp;H45&amp;")"))</f>
        <v/>
      </c>
      <c r="K45" s="54" t="str">
        <f>IF(F45="","",F45&amp;" "&amp;G45)</f>
        <v/>
      </c>
      <c r="L45" s="54" t="str">
        <f>IF(D45="","",2)</f>
        <v/>
      </c>
      <c r="M45" s="54" t="str">
        <f>IF(C45="","",IF(LEN('申込書（女子）'!$H$3)=1,"47100"&amp;'申込書（女子）'!$H$3,"4710"&amp;'申込書（女子）'!$H$3))</f>
        <v>471000</v>
      </c>
      <c r="N45" s="56" t="str">
        <f>IF('申込書（女子）'!G12="","",'申込書（女子）'!G12)</f>
        <v/>
      </c>
      <c r="O45" s="56" t="str">
        <f>IF(N45="","",VLOOKUP(N45,Code!$A$2:$B$32,2,FALSE))</f>
        <v/>
      </c>
      <c r="P45" s="54" t="str">
        <f>IF('申込書（女子）'!H12="","",'申込書（女子）'!H12)</f>
        <v/>
      </c>
      <c r="Q45" s="54" t="str">
        <f>IF(P45="","",VLOOKUP(P45,Code!$A$2:$B$32,2,FALSE))</f>
        <v/>
      </c>
      <c r="R45" s="54" t="str">
        <f>IF('申込書（女子）'!I12="","",'申込書（女子）'!I12)</f>
        <v/>
      </c>
      <c r="S45" s="54">
        <f>IF(C45="","",47)</f>
        <v>47</v>
      </c>
    </row>
    <row r="46" spans="1:19">
      <c r="A46" s="54">
        <v>2</v>
      </c>
      <c r="B46" s="54" t="str">
        <f t="shared" ref="B46:B84" si="10">IF(D46="","",IF(LEN(A46)=1,M46&amp;L46&amp;"0"&amp;A46,M46&amp;L46&amp;A46))</f>
        <v/>
      </c>
      <c r="C46" s="54">
        <f>'申込書（女子）'!$H$3</f>
        <v>0</v>
      </c>
      <c r="D46" s="54" t="str">
        <f>IF('申込書（女子）'!B13="","",'申込書（女子）'!B13)</f>
        <v/>
      </c>
      <c r="E46" s="54" t="str">
        <f>IF('申込書（女子）'!C13="","",'申込書（女子）'!C13)</f>
        <v/>
      </c>
      <c r="F46" s="54" t="str">
        <f>IF('申込書（女子）'!D13="","",'申込書（女子）'!D13)</f>
        <v/>
      </c>
      <c r="G46" s="54" t="str">
        <f>IF('申込書（女子）'!E13="","",'申込書（女子）'!E13)</f>
        <v/>
      </c>
      <c r="H46" s="54" t="str">
        <f>IF('申込書（女子）'!F13="","",'申込書（女子）'!F13)</f>
        <v/>
      </c>
      <c r="I46" s="54" t="str">
        <f t="shared" ref="I46:I84" si="11">IF(D46="","",LEN(D46)+LEN(E46))</f>
        <v/>
      </c>
      <c r="J46" s="55" t="str">
        <f t="shared" ref="J46:J84" si="12">IF(D46="","",IF(I46&lt;=3,D46&amp;"　"&amp;E46&amp;"("&amp;H46&amp;")",D46&amp;"　"&amp;E46&amp;"("&amp;H46&amp;")"))</f>
        <v/>
      </c>
      <c r="K46" s="54" t="str">
        <f t="shared" ref="K46:K84" si="13">IF(F46="","",F46&amp;" "&amp;G46)</f>
        <v/>
      </c>
      <c r="L46" s="54" t="str">
        <f t="shared" ref="L46:L84" si="14">IF(D46="","",2)</f>
        <v/>
      </c>
      <c r="M46" s="54" t="str">
        <f>IF(C46="","",IF(LEN('申込書（女子）'!$H$3)=1,"47100"&amp;'申込書（女子）'!$H$3,"4710"&amp;'申込書（女子）'!$H$3))</f>
        <v>471000</v>
      </c>
      <c r="N46" s="56" t="str">
        <f>IF('申込書（女子）'!G13="","",'申込書（女子）'!G13)</f>
        <v/>
      </c>
      <c r="O46" s="56" t="str">
        <f>IF(N46="","",VLOOKUP(N46,Code!$A$2:$B$32,2,FALSE))</f>
        <v/>
      </c>
      <c r="P46" s="54" t="str">
        <f>IF('申込書（女子）'!H13="","",'申込書（女子）'!H13)</f>
        <v/>
      </c>
      <c r="Q46" s="54" t="str">
        <f>IF(P46="","",VLOOKUP(P46,Code!$A$2:$B$32,2,FALSE))</f>
        <v/>
      </c>
      <c r="R46" s="54" t="str">
        <f>IF('申込書（女子）'!I13="","",'申込書（女子）'!I13)</f>
        <v/>
      </c>
      <c r="S46" s="54">
        <f t="shared" ref="S46:S84" si="15">IF(C46="","",47)</f>
        <v>47</v>
      </c>
    </row>
    <row r="47" spans="1:19">
      <c r="A47" s="54">
        <v>3</v>
      </c>
      <c r="B47" s="54" t="str">
        <f t="shared" si="10"/>
        <v/>
      </c>
      <c r="C47" s="54">
        <f>'申込書（女子）'!$H$3</f>
        <v>0</v>
      </c>
      <c r="D47" s="54" t="str">
        <f>IF('申込書（女子）'!B14="","",'申込書（女子）'!B14)</f>
        <v/>
      </c>
      <c r="E47" s="54" t="str">
        <f>IF('申込書（女子）'!C14="","",'申込書（女子）'!C14)</f>
        <v/>
      </c>
      <c r="F47" s="54" t="str">
        <f>IF('申込書（女子）'!D14="","",'申込書（女子）'!D14)</f>
        <v/>
      </c>
      <c r="G47" s="54" t="str">
        <f>IF('申込書（女子）'!E14="","",'申込書（女子）'!E14)</f>
        <v/>
      </c>
      <c r="H47" s="54" t="str">
        <f>IF('申込書（女子）'!F14="","",'申込書（女子）'!F14)</f>
        <v/>
      </c>
      <c r="I47" s="54" t="str">
        <f t="shared" si="11"/>
        <v/>
      </c>
      <c r="J47" s="55" t="str">
        <f t="shared" si="12"/>
        <v/>
      </c>
      <c r="K47" s="54" t="str">
        <f t="shared" si="13"/>
        <v/>
      </c>
      <c r="L47" s="54" t="str">
        <f t="shared" si="14"/>
        <v/>
      </c>
      <c r="M47" s="54" t="str">
        <f>IF(C47="","",IF(LEN('申込書（女子）'!$H$3)=1,"47100"&amp;'申込書（女子）'!$H$3,"4710"&amp;'申込書（女子）'!$H$3))</f>
        <v>471000</v>
      </c>
      <c r="N47" s="56" t="str">
        <f>IF('申込書（女子）'!G14="","",'申込書（女子）'!G14)</f>
        <v/>
      </c>
      <c r="O47" s="56" t="str">
        <f>IF(N47="","",VLOOKUP(N47,Code!$A$2:$B$32,2,FALSE))</f>
        <v/>
      </c>
      <c r="P47" s="54" t="str">
        <f>IF('申込書（女子）'!H14="","",'申込書（女子）'!H14)</f>
        <v/>
      </c>
      <c r="Q47" s="54" t="str">
        <f>IF(P47="","",VLOOKUP(P47,Code!$A$2:$B$32,2,FALSE))</f>
        <v/>
      </c>
      <c r="R47" s="54" t="str">
        <f>IF('申込書（女子）'!I14="","",'申込書（女子）'!I14)</f>
        <v/>
      </c>
      <c r="S47" s="54">
        <f t="shared" si="15"/>
        <v>47</v>
      </c>
    </row>
    <row r="48" spans="1:19">
      <c r="A48" s="54">
        <v>4</v>
      </c>
      <c r="B48" s="54" t="str">
        <f t="shared" si="10"/>
        <v/>
      </c>
      <c r="C48" s="54">
        <f>'申込書（女子）'!$H$3</f>
        <v>0</v>
      </c>
      <c r="D48" s="54" t="str">
        <f>IF('申込書（女子）'!B15="","",'申込書（女子）'!B15)</f>
        <v/>
      </c>
      <c r="E48" s="54" t="str">
        <f>IF('申込書（女子）'!C15="","",'申込書（女子）'!C15)</f>
        <v/>
      </c>
      <c r="F48" s="54" t="str">
        <f>IF('申込書（女子）'!D15="","",'申込書（女子）'!D15)</f>
        <v/>
      </c>
      <c r="G48" s="54" t="str">
        <f>IF('申込書（女子）'!E15="","",'申込書（女子）'!E15)</f>
        <v/>
      </c>
      <c r="H48" s="54" t="str">
        <f>IF('申込書（女子）'!F15="","",'申込書（女子）'!F15)</f>
        <v/>
      </c>
      <c r="I48" s="54" t="str">
        <f t="shared" si="11"/>
        <v/>
      </c>
      <c r="J48" s="55" t="str">
        <f t="shared" si="12"/>
        <v/>
      </c>
      <c r="K48" s="54" t="str">
        <f t="shared" si="13"/>
        <v/>
      </c>
      <c r="L48" s="54" t="str">
        <f t="shared" si="14"/>
        <v/>
      </c>
      <c r="M48" s="54" t="str">
        <f>IF(C48="","",IF(LEN('申込書（女子）'!$H$3)=1,"47100"&amp;'申込書（女子）'!$H$3,"4710"&amp;'申込書（女子）'!$H$3))</f>
        <v>471000</v>
      </c>
      <c r="N48" s="56" t="str">
        <f>IF('申込書（女子）'!G15="","",'申込書（女子）'!G15)</f>
        <v/>
      </c>
      <c r="O48" s="56" t="str">
        <f>IF(N48="","",VLOOKUP(N48,Code!$A$2:$B$32,2,FALSE))</f>
        <v/>
      </c>
      <c r="P48" s="54" t="str">
        <f>IF('申込書（女子）'!H15="","",'申込書（女子）'!H15)</f>
        <v/>
      </c>
      <c r="Q48" s="54" t="str">
        <f>IF(P48="","",VLOOKUP(P48,Code!$A$2:$B$32,2,FALSE))</f>
        <v/>
      </c>
      <c r="R48" s="54" t="str">
        <f>IF('申込書（女子）'!I15="","",'申込書（女子）'!I15)</f>
        <v/>
      </c>
      <c r="S48" s="54">
        <f t="shared" si="15"/>
        <v>47</v>
      </c>
    </row>
    <row r="49" spans="1:19">
      <c r="A49" s="54">
        <v>5</v>
      </c>
      <c r="B49" s="54" t="str">
        <f t="shared" si="10"/>
        <v/>
      </c>
      <c r="C49" s="54">
        <f>'申込書（女子）'!$H$3</f>
        <v>0</v>
      </c>
      <c r="D49" s="54" t="str">
        <f>IF('申込書（女子）'!B16="","",'申込書（女子）'!B16)</f>
        <v/>
      </c>
      <c r="E49" s="54" t="str">
        <f>IF('申込書（女子）'!C16="","",'申込書（女子）'!C16)</f>
        <v/>
      </c>
      <c r="F49" s="54" t="str">
        <f>IF('申込書（女子）'!D16="","",'申込書（女子）'!D16)</f>
        <v/>
      </c>
      <c r="G49" s="54" t="str">
        <f>IF('申込書（女子）'!E16="","",'申込書（女子）'!E16)</f>
        <v/>
      </c>
      <c r="H49" s="54" t="str">
        <f>IF('申込書（女子）'!F16="","",'申込書（女子）'!F16)</f>
        <v/>
      </c>
      <c r="I49" s="54" t="str">
        <f t="shared" si="11"/>
        <v/>
      </c>
      <c r="J49" s="55" t="str">
        <f t="shared" si="12"/>
        <v/>
      </c>
      <c r="K49" s="54" t="str">
        <f t="shared" si="13"/>
        <v/>
      </c>
      <c r="L49" s="54" t="str">
        <f t="shared" si="14"/>
        <v/>
      </c>
      <c r="M49" s="54" t="str">
        <f>IF(C49="","",IF(LEN('申込書（女子）'!$H$3)=1,"47100"&amp;'申込書（女子）'!$H$3,"4710"&amp;'申込書（女子）'!$H$3))</f>
        <v>471000</v>
      </c>
      <c r="N49" s="56" t="str">
        <f>IF('申込書（女子）'!G16="","",'申込書（女子）'!G16)</f>
        <v/>
      </c>
      <c r="O49" s="56" t="str">
        <f>IF(N49="","",VLOOKUP(N49,Code!$A$2:$B$32,2,FALSE))</f>
        <v/>
      </c>
      <c r="P49" s="54" t="str">
        <f>IF('申込書（女子）'!H16="","",'申込書（女子）'!H16)</f>
        <v/>
      </c>
      <c r="Q49" s="54" t="str">
        <f>IF(P49="","",VLOOKUP(P49,Code!$A$2:$B$32,2,FALSE))</f>
        <v/>
      </c>
      <c r="R49" s="54" t="str">
        <f>IF('申込書（女子）'!I16="","",'申込書（女子）'!I16)</f>
        <v/>
      </c>
      <c r="S49" s="54">
        <f t="shared" si="15"/>
        <v>47</v>
      </c>
    </row>
    <row r="50" spans="1:19">
      <c r="A50" s="54">
        <v>6</v>
      </c>
      <c r="B50" s="54" t="str">
        <f t="shared" si="10"/>
        <v/>
      </c>
      <c r="C50" s="54">
        <f>'申込書（女子）'!$H$3</f>
        <v>0</v>
      </c>
      <c r="D50" s="54" t="str">
        <f>IF('申込書（女子）'!B17="","",'申込書（女子）'!B17)</f>
        <v/>
      </c>
      <c r="E50" s="54" t="str">
        <f>IF('申込書（女子）'!C17="","",'申込書（女子）'!C17)</f>
        <v/>
      </c>
      <c r="F50" s="54" t="str">
        <f>IF('申込書（女子）'!D17="","",'申込書（女子）'!D17)</f>
        <v/>
      </c>
      <c r="G50" s="54" t="str">
        <f>IF('申込書（女子）'!E17="","",'申込書（女子）'!E17)</f>
        <v/>
      </c>
      <c r="H50" s="54" t="str">
        <f>IF('申込書（女子）'!F17="","",'申込書（女子）'!F17)</f>
        <v/>
      </c>
      <c r="I50" s="54" t="str">
        <f t="shared" si="11"/>
        <v/>
      </c>
      <c r="J50" s="55" t="str">
        <f t="shared" si="12"/>
        <v/>
      </c>
      <c r="K50" s="54" t="str">
        <f t="shared" si="13"/>
        <v/>
      </c>
      <c r="L50" s="54" t="str">
        <f t="shared" si="14"/>
        <v/>
      </c>
      <c r="M50" s="54" t="str">
        <f>IF(C50="","",IF(LEN('申込書（女子）'!$H$3)=1,"47100"&amp;'申込書（女子）'!$H$3,"4710"&amp;'申込書（女子）'!$H$3))</f>
        <v>471000</v>
      </c>
      <c r="N50" s="56" t="str">
        <f>IF('申込書（女子）'!G17="","",'申込書（女子）'!G17)</f>
        <v/>
      </c>
      <c r="O50" s="56" t="str">
        <f>IF(N50="","",VLOOKUP(N50,Code!$A$2:$B$32,2,FALSE))</f>
        <v/>
      </c>
      <c r="P50" s="54" t="str">
        <f>IF('申込書（女子）'!H17="","",'申込書（女子）'!H17)</f>
        <v/>
      </c>
      <c r="Q50" s="54" t="str">
        <f>IF(P50="","",VLOOKUP(P50,Code!$A$2:$B$32,2,FALSE))</f>
        <v/>
      </c>
      <c r="R50" s="54" t="str">
        <f>IF('申込書（女子）'!I17="","",'申込書（女子）'!I17)</f>
        <v/>
      </c>
      <c r="S50" s="54">
        <f t="shared" si="15"/>
        <v>47</v>
      </c>
    </row>
    <row r="51" spans="1:19">
      <c r="A51" s="54">
        <v>7</v>
      </c>
      <c r="B51" s="54" t="str">
        <f t="shared" si="10"/>
        <v/>
      </c>
      <c r="C51" s="54">
        <f>'申込書（女子）'!$H$3</f>
        <v>0</v>
      </c>
      <c r="D51" s="54" t="str">
        <f>IF('申込書（女子）'!B18="","",'申込書（女子）'!B18)</f>
        <v/>
      </c>
      <c r="E51" s="54" t="str">
        <f>IF('申込書（女子）'!C18="","",'申込書（女子）'!C18)</f>
        <v/>
      </c>
      <c r="F51" s="54" t="str">
        <f>IF('申込書（女子）'!D18="","",'申込書（女子）'!D18)</f>
        <v/>
      </c>
      <c r="G51" s="54" t="str">
        <f>IF('申込書（女子）'!E18="","",'申込書（女子）'!E18)</f>
        <v/>
      </c>
      <c r="H51" s="54" t="str">
        <f>IF('申込書（女子）'!F18="","",'申込書（女子）'!F18)</f>
        <v/>
      </c>
      <c r="I51" s="54" t="str">
        <f t="shared" si="11"/>
        <v/>
      </c>
      <c r="J51" s="55" t="str">
        <f t="shared" si="12"/>
        <v/>
      </c>
      <c r="K51" s="54" t="str">
        <f t="shared" si="13"/>
        <v/>
      </c>
      <c r="L51" s="54" t="str">
        <f t="shared" si="14"/>
        <v/>
      </c>
      <c r="M51" s="54" t="str">
        <f>IF(C51="","",IF(LEN('申込書（女子）'!$H$3)=1,"47100"&amp;'申込書（女子）'!$H$3,"4710"&amp;'申込書（女子）'!$H$3))</f>
        <v>471000</v>
      </c>
      <c r="N51" s="56" t="str">
        <f>IF('申込書（女子）'!G18="","",'申込書（女子）'!G18)</f>
        <v/>
      </c>
      <c r="O51" s="56" t="str">
        <f>IF(N51="","",VLOOKUP(N51,Code!$A$2:$B$32,2,FALSE))</f>
        <v/>
      </c>
      <c r="P51" s="54" t="str">
        <f>IF('申込書（女子）'!H18="","",'申込書（女子）'!H18)</f>
        <v/>
      </c>
      <c r="Q51" s="54" t="str">
        <f>IF(P51="","",VLOOKUP(P51,Code!$A$2:$B$32,2,FALSE))</f>
        <v/>
      </c>
      <c r="R51" s="54" t="str">
        <f>IF('申込書（女子）'!I18="","",'申込書（女子）'!I18)</f>
        <v/>
      </c>
      <c r="S51" s="54">
        <f t="shared" si="15"/>
        <v>47</v>
      </c>
    </row>
    <row r="52" spans="1:19">
      <c r="A52" s="54">
        <v>8</v>
      </c>
      <c r="B52" s="54" t="str">
        <f t="shared" si="10"/>
        <v/>
      </c>
      <c r="C52" s="54">
        <f>'申込書（女子）'!$H$3</f>
        <v>0</v>
      </c>
      <c r="D52" s="54" t="str">
        <f>IF('申込書（女子）'!B19="","",'申込書（女子）'!B19)</f>
        <v/>
      </c>
      <c r="E52" s="54" t="str">
        <f>IF('申込書（女子）'!C19="","",'申込書（女子）'!C19)</f>
        <v/>
      </c>
      <c r="F52" s="54" t="str">
        <f>IF('申込書（女子）'!D19="","",'申込書（女子）'!D19)</f>
        <v/>
      </c>
      <c r="G52" s="54" t="str">
        <f>IF('申込書（女子）'!E19="","",'申込書（女子）'!E19)</f>
        <v/>
      </c>
      <c r="H52" s="54" t="str">
        <f>IF('申込書（女子）'!F19="","",'申込書（女子）'!F19)</f>
        <v/>
      </c>
      <c r="I52" s="54" t="str">
        <f t="shared" si="11"/>
        <v/>
      </c>
      <c r="J52" s="55" t="str">
        <f t="shared" si="12"/>
        <v/>
      </c>
      <c r="K52" s="54" t="str">
        <f t="shared" si="13"/>
        <v/>
      </c>
      <c r="L52" s="54" t="str">
        <f t="shared" si="14"/>
        <v/>
      </c>
      <c r="M52" s="54" t="str">
        <f>IF(C52="","",IF(LEN('申込書（女子）'!$H$3)=1,"47100"&amp;'申込書（女子）'!$H$3,"4710"&amp;'申込書（女子）'!$H$3))</f>
        <v>471000</v>
      </c>
      <c r="N52" s="56" t="str">
        <f>IF('申込書（女子）'!G19="","",'申込書（女子）'!G19)</f>
        <v/>
      </c>
      <c r="O52" s="56" t="str">
        <f>IF(N52="","",VLOOKUP(N52,Code!$A$2:$B$32,2,FALSE))</f>
        <v/>
      </c>
      <c r="P52" s="54" t="str">
        <f>IF('申込書（女子）'!H19="","",'申込書（女子）'!H19)</f>
        <v/>
      </c>
      <c r="Q52" s="54" t="str">
        <f>IF(P52="","",VLOOKUP(P52,Code!$A$2:$B$32,2,FALSE))</f>
        <v/>
      </c>
      <c r="R52" s="54" t="str">
        <f>IF('申込書（女子）'!I19="","",'申込書（女子）'!I19)</f>
        <v/>
      </c>
      <c r="S52" s="54">
        <f t="shared" si="15"/>
        <v>47</v>
      </c>
    </row>
    <row r="53" spans="1:19">
      <c r="A53" s="54">
        <v>9</v>
      </c>
      <c r="B53" s="54" t="str">
        <f t="shared" si="10"/>
        <v/>
      </c>
      <c r="C53" s="54">
        <f>'申込書（女子）'!$H$3</f>
        <v>0</v>
      </c>
      <c r="D53" s="54" t="str">
        <f>IF('申込書（女子）'!B20="","",'申込書（女子）'!B20)</f>
        <v/>
      </c>
      <c r="E53" s="54" t="str">
        <f>IF('申込書（女子）'!C20="","",'申込書（女子）'!C20)</f>
        <v/>
      </c>
      <c r="F53" s="54" t="str">
        <f>IF('申込書（女子）'!D20="","",'申込書（女子）'!D20)</f>
        <v/>
      </c>
      <c r="G53" s="54" t="str">
        <f>IF('申込書（女子）'!E20="","",'申込書（女子）'!E20)</f>
        <v/>
      </c>
      <c r="H53" s="54" t="str">
        <f>IF('申込書（女子）'!F20="","",'申込書（女子）'!F20)</f>
        <v/>
      </c>
      <c r="I53" s="54" t="str">
        <f t="shared" si="11"/>
        <v/>
      </c>
      <c r="J53" s="55" t="str">
        <f t="shared" si="12"/>
        <v/>
      </c>
      <c r="K53" s="54" t="str">
        <f t="shared" si="13"/>
        <v/>
      </c>
      <c r="L53" s="54" t="str">
        <f t="shared" si="14"/>
        <v/>
      </c>
      <c r="M53" s="54" t="str">
        <f>IF(C53="","",IF(LEN('申込書（女子）'!$H$3)=1,"47100"&amp;'申込書（女子）'!$H$3,"4710"&amp;'申込書（女子）'!$H$3))</f>
        <v>471000</v>
      </c>
      <c r="N53" s="56" t="str">
        <f>IF('申込書（女子）'!G20="","",'申込書（女子）'!G20)</f>
        <v/>
      </c>
      <c r="O53" s="56" t="str">
        <f>IF(N53="","",VLOOKUP(N53,Code!$A$2:$B$32,2,FALSE))</f>
        <v/>
      </c>
      <c r="P53" s="54" t="str">
        <f>IF('申込書（女子）'!H20="","",'申込書（女子）'!H20)</f>
        <v/>
      </c>
      <c r="Q53" s="54" t="str">
        <f>IF(P53="","",VLOOKUP(P53,Code!$A$2:$B$32,2,FALSE))</f>
        <v/>
      </c>
      <c r="R53" s="54" t="str">
        <f>IF('申込書（女子）'!I20="","",'申込書（女子）'!I20)</f>
        <v/>
      </c>
      <c r="S53" s="54">
        <f t="shared" si="15"/>
        <v>47</v>
      </c>
    </row>
    <row r="54" spans="1:19">
      <c r="A54" s="54">
        <v>10</v>
      </c>
      <c r="B54" s="54" t="str">
        <f t="shared" si="10"/>
        <v/>
      </c>
      <c r="C54" s="54">
        <f>'申込書（女子）'!$H$3</f>
        <v>0</v>
      </c>
      <c r="D54" s="54" t="str">
        <f>IF('申込書（女子）'!B21="","",'申込書（女子）'!B21)</f>
        <v/>
      </c>
      <c r="E54" s="54" t="str">
        <f>IF('申込書（女子）'!C21="","",'申込書（女子）'!C21)</f>
        <v/>
      </c>
      <c r="F54" s="54" t="str">
        <f>IF('申込書（女子）'!D21="","",'申込書（女子）'!D21)</f>
        <v/>
      </c>
      <c r="G54" s="54" t="str">
        <f>IF('申込書（女子）'!E21="","",'申込書（女子）'!E21)</f>
        <v/>
      </c>
      <c r="H54" s="54" t="str">
        <f>IF('申込書（女子）'!F21="","",'申込書（女子）'!F21)</f>
        <v/>
      </c>
      <c r="I54" s="54" t="str">
        <f t="shared" si="11"/>
        <v/>
      </c>
      <c r="J54" s="55" t="str">
        <f t="shared" si="12"/>
        <v/>
      </c>
      <c r="K54" s="54" t="str">
        <f t="shared" si="13"/>
        <v/>
      </c>
      <c r="L54" s="54" t="str">
        <f t="shared" si="14"/>
        <v/>
      </c>
      <c r="M54" s="54" t="str">
        <f>IF(C54="","",IF(LEN('申込書（女子）'!$H$3)=1,"47100"&amp;'申込書（女子）'!$H$3,"4710"&amp;'申込書（女子）'!$H$3))</f>
        <v>471000</v>
      </c>
      <c r="N54" s="56" t="str">
        <f>IF('申込書（女子）'!G21="","",'申込書（女子）'!G21)</f>
        <v/>
      </c>
      <c r="O54" s="56" t="str">
        <f>IF(N54="","",VLOOKUP(N54,Code!$A$2:$B$32,2,FALSE))</f>
        <v/>
      </c>
      <c r="P54" s="54" t="str">
        <f>IF('申込書（女子）'!H21="","",'申込書（女子）'!H21)</f>
        <v/>
      </c>
      <c r="Q54" s="54" t="str">
        <f>IF(P54="","",VLOOKUP(P54,Code!$A$2:$B$32,2,FALSE))</f>
        <v/>
      </c>
      <c r="R54" s="54" t="str">
        <f>IF('申込書（女子）'!I21="","",'申込書（女子）'!I21)</f>
        <v/>
      </c>
      <c r="S54" s="54">
        <f t="shared" si="15"/>
        <v>47</v>
      </c>
    </row>
    <row r="55" spans="1:19">
      <c r="A55" s="54">
        <v>11</v>
      </c>
      <c r="B55" s="54" t="str">
        <f t="shared" si="10"/>
        <v/>
      </c>
      <c r="C55" s="54">
        <f>'申込書（女子）'!$H$3</f>
        <v>0</v>
      </c>
      <c r="D55" s="54" t="str">
        <f>IF('申込書（女子）'!B22="","",'申込書（女子）'!B22)</f>
        <v/>
      </c>
      <c r="E55" s="54" t="str">
        <f>IF('申込書（女子）'!C22="","",'申込書（女子）'!C22)</f>
        <v/>
      </c>
      <c r="F55" s="54" t="str">
        <f>IF('申込書（女子）'!D22="","",'申込書（女子）'!D22)</f>
        <v/>
      </c>
      <c r="G55" s="54" t="str">
        <f>IF('申込書（女子）'!E22="","",'申込書（女子）'!E22)</f>
        <v/>
      </c>
      <c r="H55" s="54" t="str">
        <f>IF('申込書（女子）'!F22="","",'申込書（女子）'!F22)</f>
        <v/>
      </c>
      <c r="I55" s="54" t="str">
        <f t="shared" si="11"/>
        <v/>
      </c>
      <c r="J55" s="55" t="str">
        <f t="shared" si="12"/>
        <v/>
      </c>
      <c r="K55" s="54" t="str">
        <f t="shared" si="13"/>
        <v/>
      </c>
      <c r="L55" s="54" t="str">
        <f t="shared" si="14"/>
        <v/>
      </c>
      <c r="M55" s="54" t="str">
        <f>IF(C55="","",IF(LEN('申込書（女子）'!$H$3)=1,"47100"&amp;'申込書（女子）'!$H$3,"4710"&amp;'申込書（女子）'!$H$3))</f>
        <v>471000</v>
      </c>
      <c r="N55" s="56" t="str">
        <f>IF('申込書（女子）'!G22="","",'申込書（女子）'!G22)</f>
        <v/>
      </c>
      <c r="O55" s="56" t="str">
        <f>IF(N55="","",VLOOKUP(N55,Code!$A$2:$B$32,2,FALSE))</f>
        <v/>
      </c>
      <c r="P55" s="54" t="str">
        <f>IF('申込書（女子）'!H22="","",'申込書（女子）'!H22)</f>
        <v/>
      </c>
      <c r="Q55" s="54" t="str">
        <f>IF(P55="","",VLOOKUP(P55,Code!$A$2:$B$32,2,FALSE))</f>
        <v/>
      </c>
      <c r="R55" s="54" t="str">
        <f>IF('申込書（女子）'!I22="","",'申込書（女子）'!I22)</f>
        <v/>
      </c>
      <c r="S55" s="54">
        <f t="shared" si="15"/>
        <v>47</v>
      </c>
    </row>
    <row r="56" spans="1:19">
      <c r="A56" s="54">
        <v>12</v>
      </c>
      <c r="B56" s="54" t="str">
        <f t="shared" si="10"/>
        <v/>
      </c>
      <c r="C56" s="54">
        <f>'申込書（女子）'!$H$3</f>
        <v>0</v>
      </c>
      <c r="D56" s="54" t="str">
        <f>IF('申込書（女子）'!B23="","",'申込書（女子）'!B23)</f>
        <v/>
      </c>
      <c r="E56" s="54" t="str">
        <f>IF('申込書（女子）'!C23="","",'申込書（女子）'!C23)</f>
        <v/>
      </c>
      <c r="F56" s="54" t="str">
        <f>IF('申込書（女子）'!D23="","",'申込書（女子）'!D23)</f>
        <v/>
      </c>
      <c r="G56" s="54" t="str">
        <f>IF('申込書（女子）'!E23="","",'申込書（女子）'!E23)</f>
        <v/>
      </c>
      <c r="H56" s="54" t="str">
        <f>IF('申込書（女子）'!F23="","",'申込書（女子）'!F23)</f>
        <v/>
      </c>
      <c r="I56" s="54" t="str">
        <f t="shared" si="11"/>
        <v/>
      </c>
      <c r="J56" s="55" t="str">
        <f t="shared" si="12"/>
        <v/>
      </c>
      <c r="K56" s="54" t="str">
        <f t="shared" si="13"/>
        <v/>
      </c>
      <c r="L56" s="54" t="str">
        <f t="shared" si="14"/>
        <v/>
      </c>
      <c r="M56" s="54" t="str">
        <f>IF(C56="","",IF(LEN('申込書（女子）'!$H$3)=1,"47100"&amp;'申込書（女子）'!$H$3,"4710"&amp;'申込書（女子）'!$H$3))</f>
        <v>471000</v>
      </c>
      <c r="N56" s="56" t="str">
        <f>IF('申込書（女子）'!G23="","",'申込書（女子）'!G23)</f>
        <v/>
      </c>
      <c r="O56" s="56" t="str">
        <f>IF(N56="","",VLOOKUP(N56,Code!$A$2:$B$32,2,FALSE))</f>
        <v/>
      </c>
      <c r="P56" s="54" t="str">
        <f>IF('申込書（女子）'!H23="","",'申込書（女子）'!H23)</f>
        <v/>
      </c>
      <c r="Q56" s="54" t="str">
        <f>IF(P56="","",VLOOKUP(P56,Code!$A$2:$B$32,2,FALSE))</f>
        <v/>
      </c>
      <c r="R56" s="54" t="str">
        <f>IF('申込書（女子）'!I23="","",'申込書（女子）'!I23)</f>
        <v/>
      </c>
      <c r="S56" s="54">
        <f t="shared" si="15"/>
        <v>47</v>
      </c>
    </row>
    <row r="57" spans="1:19">
      <c r="A57" s="54">
        <v>13</v>
      </c>
      <c r="B57" s="54" t="str">
        <f t="shared" si="10"/>
        <v/>
      </c>
      <c r="C57" s="54">
        <f>'申込書（女子）'!$H$3</f>
        <v>0</v>
      </c>
      <c r="D57" s="54" t="str">
        <f>IF('申込書（女子）'!B24="","",'申込書（女子）'!B24)</f>
        <v/>
      </c>
      <c r="E57" s="54" t="str">
        <f>IF('申込書（女子）'!C24="","",'申込書（女子）'!C24)</f>
        <v/>
      </c>
      <c r="F57" s="54" t="str">
        <f>IF('申込書（女子）'!D24="","",'申込書（女子）'!D24)</f>
        <v/>
      </c>
      <c r="G57" s="54" t="str">
        <f>IF('申込書（女子）'!E24="","",'申込書（女子）'!E24)</f>
        <v/>
      </c>
      <c r="H57" s="54" t="str">
        <f>IF('申込書（女子）'!F24="","",'申込書（女子）'!F24)</f>
        <v/>
      </c>
      <c r="I57" s="54" t="str">
        <f t="shared" si="11"/>
        <v/>
      </c>
      <c r="J57" s="55" t="str">
        <f t="shared" si="12"/>
        <v/>
      </c>
      <c r="K57" s="54" t="str">
        <f t="shared" si="13"/>
        <v/>
      </c>
      <c r="L57" s="54" t="str">
        <f t="shared" si="14"/>
        <v/>
      </c>
      <c r="M57" s="54" t="str">
        <f>IF(C57="","",IF(LEN('申込書（女子）'!$H$3)=1,"47100"&amp;'申込書（女子）'!$H$3,"4710"&amp;'申込書（女子）'!$H$3))</f>
        <v>471000</v>
      </c>
      <c r="N57" s="56" t="str">
        <f>IF('申込書（女子）'!G24="","",'申込書（女子）'!G24)</f>
        <v/>
      </c>
      <c r="O57" s="56" t="str">
        <f>IF(N57="","",VLOOKUP(N57,Code!$A$2:$B$32,2,FALSE))</f>
        <v/>
      </c>
      <c r="P57" s="54" t="str">
        <f>IF('申込書（女子）'!H24="","",'申込書（女子）'!H24)</f>
        <v/>
      </c>
      <c r="Q57" s="54" t="str">
        <f>IF(P57="","",VLOOKUP(P57,Code!$A$2:$B$32,2,FALSE))</f>
        <v/>
      </c>
      <c r="R57" s="54" t="str">
        <f>IF('申込書（女子）'!I24="","",'申込書（女子）'!I24)</f>
        <v/>
      </c>
      <c r="S57" s="54">
        <f t="shared" si="15"/>
        <v>47</v>
      </c>
    </row>
    <row r="58" spans="1:19">
      <c r="A58" s="54">
        <v>14</v>
      </c>
      <c r="B58" s="54" t="str">
        <f t="shared" si="10"/>
        <v/>
      </c>
      <c r="C58" s="54">
        <f>'申込書（女子）'!$H$3</f>
        <v>0</v>
      </c>
      <c r="D58" s="54" t="str">
        <f>IF('申込書（女子）'!B25="","",'申込書（女子）'!B25)</f>
        <v/>
      </c>
      <c r="E58" s="54" t="str">
        <f>IF('申込書（女子）'!C25="","",'申込書（女子）'!C25)</f>
        <v/>
      </c>
      <c r="F58" s="54" t="str">
        <f>IF('申込書（女子）'!D25="","",'申込書（女子）'!D25)</f>
        <v/>
      </c>
      <c r="G58" s="54" t="str">
        <f>IF('申込書（女子）'!E25="","",'申込書（女子）'!E25)</f>
        <v/>
      </c>
      <c r="H58" s="54" t="str">
        <f>IF('申込書（女子）'!F25="","",'申込書（女子）'!F25)</f>
        <v/>
      </c>
      <c r="I58" s="54" t="str">
        <f t="shared" si="11"/>
        <v/>
      </c>
      <c r="J58" s="55" t="str">
        <f t="shared" si="12"/>
        <v/>
      </c>
      <c r="K58" s="54" t="str">
        <f t="shared" si="13"/>
        <v/>
      </c>
      <c r="L58" s="54" t="str">
        <f t="shared" si="14"/>
        <v/>
      </c>
      <c r="M58" s="54" t="str">
        <f>IF(C58="","",IF(LEN('申込書（女子）'!$H$3)=1,"47100"&amp;'申込書（女子）'!$H$3,"4710"&amp;'申込書（女子）'!$H$3))</f>
        <v>471000</v>
      </c>
      <c r="N58" s="56" t="str">
        <f>IF('申込書（女子）'!G25="","",'申込書（女子）'!G25)</f>
        <v/>
      </c>
      <c r="O58" s="56" t="str">
        <f>IF(N58="","",VLOOKUP(N58,Code!$A$2:$B$32,2,FALSE))</f>
        <v/>
      </c>
      <c r="P58" s="54" t="str">
        <f>IF('申込書（女子）'!H25="","",'申込書（女子）'!H25)</f>
        <v/>
      </c>
      <c r="Q58" s="54" t="str">
        <f>IF(P58="","",VLOOKUP(P58,Code!$A$2:$B$32,2,FALSE))</f>
        <v/>
      </c>
      <c r="R58" s="54" t="str">
        <f>IF('申込書（女子）'!I25="","",'申込書（女子）'!I25)</f>
        <v/>
      </c>
      <c r="S58" s="54">
        <f t="shared" si="15"/>
        <v>47</v>
      </c>
    </row>
    <row r="59" spans="1:19">
      <c r="A59" s="54">
        <v>15</v>
      </c>
      <c r="B59" s="54" t="str">
        <f t="shared" si="10"/>
        <v/>
      </c>
      <c r="C59" s="54">
        <f>'申込書（女子）'!$H$3</f>
        <v>0</v>
      </c>
      <c r="D59" s="54" t="str">
        <f>IF('申込書（女子）'!B26="","",'申込書（女子）'!B26)</f>
        <v/>
      </c>
      <c r="E59" s="54" t="str">
        <f>IF('申込書（女子）'!C26="","",'申込書（女子）'!C26)</f>
        <v/>
      </c>
      <c r="F59" s="54" t="str">
        <f>IF('申込書（女子）'!D26="","",'申込書（女子）'!D26)</f>
        <v/>
      </c>
      <c r="G59" s="54" t="str">
        <f>IF('申込書（女子）'!E26="","",'申込書（女子）'!E26)</f>
        <v/>
      </c>
      <c r="H59" s="54" t="str">
        <f>IF('申込書（女子）'!F26="","",'申込書（女子）'!F26)</f>
        <v/>
      </c>
      <c r="I59" s="54" t="str">
        <f t="shared" si="11"/>
        <v/>
      </c>
      <c r="J59" s="55" t="str">
        <f t="shared" si="12"/>
        <v/>
      </c>
      <c r="K59" s="54" t="str">
        <f t="shared" si="13"/>
        <v/>
      </c>
      <c r="L59" s="54" t="str">
        <f t="shared" si="14"/>
        <v/>
      </c>
      <c r="M59" s="54" t="str">
        <f>IF(C59="","",IF(LEN('申込書（女子）'!$H$3)=1,"47100"&amp;'申込書（女子）'!$H$3,"4710"&amp;'申込書（女子）'!$H$3))</f>
        <v>471000</v>
      </c>
      <c r="N59" s="56" t="str">
        <f>IF('申込書（女子）'!G26="","",'申込書（女子）'!G26)</f>
        <v/>
      </c>
      <c r="O59" s="56" t="str">
        <f>IF(N59="","",VLOOKUP(N59,Code!$A$2:$B$32,2,FALSE))</f>
        <v/>
      </c>
      <c r="P59" s="54" t="str">
        <f>IF('申込書（女子）'!H26="","",'申込書（女子）'!H26)</f>
        <v/>
      </c>
      <c r="Q59" s="54" t="str">
        <f>IF(P59="","",VLOOKUP(P59,Code!$A$2:$B$32,2,FALSE))</f>
        <v/>
      </c>
      <c r="R59" s="54" t="str">
        <f>IF('申込書（女子）'!I26="","",'申込書（女子）'!I26)</f>
        <v/>
      </c>
      <c r="S59" s="54">
        <f t="shared" si="15"/>
        <v>47</v>
      </c>
    </row>
    <row r="60" spans="1:19">
      <c r="A60" s="54">
        <v>16</v>
      </c>
      <c r="B60" s="54" t="str">
        <f t="shared" si="10"/>
        <v/>
      </c>
      <c r="C60" s="54">
        <f>'申込書（女子）'!$H$3</f>
        <v>0</v>
      </c>
      <c r="D60" s="54" t="str">
        <f>IF('申込書（女子）'!B27="","",'申込書（女子）'!B27)</f>
        <v/>
      </c>
      <c r="E60" s="54" t="str">
        <f>IF('申込書（女子）'!C27="","",'申込書（女子）'!C27)</f>
        <v/>
      </c>
      <c r="F60" s="54" t="str">
        <f>IF('申込書（女子）'!D27="","",'申込書（女子）'!D27)</f>
        <v/>
      </c>
      <c r="G60" s="54" t="str">
        <f>IF('申込書（女子）'!E27="","",'申込書（女子）'!E27)</f>
        <v/>
      </c>
      <c r="H60" s="54" t="str">
        <f>IF('申込書（女子）'!F27="","",'申込書（女子）'!F27)</f>
        <v/>
      </c>
      <c r="I60" s="54" t="str">
        <f t="shared" si="11"/>
        <v/>
      </c>
      <c r="J60" s="55" t="str">
        <f t="shared" si="12"/>
        <v/>
      </c>
      <c r="K60" s="54" t="str">
        <f t="shared" si="13"/>
        <v/>
      </c>
      <c r="L60" s="54" t="str">
        <f t="shared" si="14"/>
        <v/>
      </c>
      <c r="M60" s="54" t="str">
        <f>IF(C60="","",IF(LEN('申込書（女子）'!$H$3)=1,"47100"&amp;'申込書（女子）'!$H$3,"4710"&amp;'申込書（女子）'!$H$3))</f>
        <v>471000</v>
      </c>
      <c r="N60" s="56" t="str">
        <f>IF('申込書（女子）'!G27="","",'申込書（女子）'!G27)</f>
        <v/>
      </c>
      <c r="O60" s="56" t="str">
        <f>IF(N60="","",VLOOKUP(N60,Code!$A$2:$B$32,2,FALSE))</f>
        <v/>
      </c>
      <c r="P60" s="54" t="str">
        <f>IF('申込書（女子）'!H27="","",'申込書（女子）'!H27)</f>
        <v/>
      </c>
      <c r="Q60" s="54" t="str">
        <f>IF(P60="","",VLOOKUP(P60,Code!$A$2:$B$32,2,FALSE))</f>
        <v/>
      </c>
      <c r="R60" s="54" t="str">
        <f>IF('申込書（女子）'!I27="","",'申込書（女子）'!I27)</f>
        <v/>
      </c>
      <c r="S60" s="54">
        <f t="shared" si="15"/>
        <v>47</v>
      </c>
    </row>
    <row r="61" spans="1:19">
      <c r="A61" s="54">
        <v>17</v>
      </c>
      <c r="B61" s="54" t="str">
        <f t="shared" si="10"/>
        <v/>
      </c>
      <c r="C61" s="54">
        <f>'申込書（女子）'!$H$3</f>
        <v>0</v>
      </c>
      <c r="D61" s="54" t="str">
        <f>IF('申込書（女子）'!B28="","",'申込書（女子）'!B28)</f>
        <v/>
      </c>
      <c r="E61" s="54" t="str">
        <f>IF('申込書（女子）'!C28="","",'申込書（女子）'!C28)</f>
        <v/>
      </c>
      <c r="F61" s="54" t="str">
        <f>IF('申込書（女子）'!D28="","",'申込書（女子）'!D28)</f>
        <v/>
      </c>
      <c r="G61" s="54" t="str">
        <f>IF('申込書（女子）'!E28="","",'申込書（女子）'!E28)</f>
        <v/>
      </c>
      <c r="H61" s="54" t="str">
        <f>IF('申込書（女子）'!F28="","",'申込書（女子）'!F28)</f>
        <v/>
      </c>
      <c r="I61" s="54" t="str">
        <f t="shared" si="11"/>
        <v/>
      </c>
      <c r="J61" s="55" t="str">
        <f t="shared" si="12"/>
        <v/>
      </c>
      <c r="K61" s="54" t="str">
        <f t="shared" si="13"/>
        <v/>
      </c>
      <c r="L61" s="54" t="str">
        <f t="shared" si="14"/>
        <v/>
      </c>
      <c r="M61" s="54" t="str">
        <f>IF(C61="","",IF(LEN('申込書（女子）'!$H$3)=1,"47100"&amp;'申込書（女子）'!$H$3,"4710"&amp;'申込書（女子）'!$H$3))</f>
        <v>471000</v>
      </c>
      <c r="N61" s="56" t="str">
        <f>IF('申込書（女子）'!G28="","",'申込書（女子）'!G28)</f>
        <v/>
      </c>
      <c r="O61" s="56" t="str">
        <f>IF(N61="","",VLOOKUP(N61,Code!$A$2:$B$32,2,FALSE))</f>
        <v/>
      </c>
      <c r="P61" s="54" t="str">
        <f>IF('申込書（女子）'!H28="","",'申込書（女子）'!H28)</f>
        <v/>
      </c>
      <c r="Q61" s="54" t="str">
        <f>IF(P61="","",VLOOKUP(P61,Code!$A$2:$B$32,2,FALSE))</f>
        <v/>
      </c>
      <c r="R61" s="54" t="str">
        <f>IF('申込書（女子）'!I28="","",'申込書（女子）'!I28)</f>
        <v/>
      </c>
      <c r="S61" s="54">
        <f t="shared" si="15"/>
        <v>47</v>
      </c>
    </row>
    <row r="62" spans="1:19">
      <c r="A62" s="54">
        <v>18</v>
      </c>
      <c r="B62" s="54" t="str">
        <f t="shared" si="10"/>
        <v/>
      </c>
      <c r="C62" s="54">
        <f>'申込書（女子）'!$H$3</f>
        <v>0</v>
      </c>
      <c r="D62" s="54" t="str">
        <f>IF('申込書（女子）'!B29="","",'申込書（女子）'!B29)</f>
        <v/>
      </c>
      <c r="E62" s="54" t="str">
        <f>IF('申込書（女子）'!C29="","",'申込書（女子）'!C29)</f>
        <v/>
      </c>
      <c r="F62" s="54" t="str">
        <f>IF('申込書（女子）'!D29="","",'申込書（女子）'!D29)</f>
        <v/>
      </c>
      <c r="G62" s="54" t="str">
        <f>IF('申込書（女子）'!E29="","",'申込書（女子）'!E29)</f>
        <v/>
      </c>
      <c r="H62" s="54" t="str">
        <f>IF('申込書（女子）'!F29="","",'申込書（女子）'!F29)</f>
        <v/>
      </c>
      <c r="I62" s="54" t="str">
        <f t="shared" si="11"/>
        <v/>
      </c>
      <c r="J62" s="55" t="str">
        <f t="shared" si="12"/>
        <v/>
      </c>
      <c r="K62" s="54" t="str">
        <f t="shared" si="13"/>
        <v/>
      </c>
      <c r="L62" s="54" t="str">
        <f t="shared" si="14"/>
        <v/>
      </c>
      <c r="M62" s="54" t="str">
        <f>IF(C62="","",IF(LEN('申込書（女子）'!$H$3)=1,"47100"&amp;'申込書（女子）'!$H$3,"4710"&amp;'申込書（女子）'!$H$3))</f>
        <v>471000</v>
      </c>
      <c r="N62" s="56" t="str">
        <f>IF('申込書（女子）'!G29="","",'申込書（女子）'!G29)</f>
        <v/>
      </c>
      <c r="O62" s="56" t="str">
        <f>IF(N62="","",VLOOKUP(N62,Code!$A$2:$B$32,2,FALSE))</f>
        <v/>
      </c>
      <c r="P62" s="54" t="str">
        <f>IF('申込書（女子）'!H29="","",'申込書（女子）'!H29)</f>
        <v/>
      </c>
      <c r="Q62" s="54" t="str">
        <f>IF(P62="","",VLOOKUP(P62,Code!$A$2:$B$32,2,FALSE))</f>
        <v/>
      </c>
      <c r="R62" s="54" t="str">
        <f>IF('申込書（女子）'!I29="","",'申込書（女子）'!I29)</f>
        <v/>
      </c>
      <c r="S62" s="54">
        <f t="shared" si="15"/>
        <v>47</v>
      </c>
    </row>
    <row r="63" spans="1:19">
      <c r="A63" s="54">
        <v>19</v>
      </c>
      <c r="B63" s="54" t="str">
        <f t="shared" si="10"/>
        <v/>
      </c>
      <c r="C63" s="54">
        <f>'申込書（女子）'!$H$3</f>
        <v>0</v>
      </c>
      <c r="D63" s="54" t="str">
        <f>IF('申込書（女子）'!B30="","",'申込書（女子）'!B30)</f>
        <v/>
      </c>
      <c r="E63" s="54" t="str">
        <f>IF('申込書（女子）'!C30="","",'申込書（女子）'!C30)</f>
        <v/>
      </c>
      <c r="F63" s="54" t="str">
        <f>IF('申込書（女子）'!D30="","",'申込書（女子）'!D30)</f>
        <v/>
      </c>
      <c r="G63" s="54" t="str">
        <f>IF('申込書（女子）'!E30="","",'申込書（女子）'!E30)</f>
        <v/>
      </c>
      <c r="H63" s="54" t="str">
        <f>IF('申込書（女子）'!F30="","",'申込書（女子）'!F30)</f>
        <v/>
      </c>
      <c r="I63" s="54" t="str">
        <f t="shared" si="11"/>
        <v/>
      </c>
      <c r="J63" s="55" t="str">
        <f t="shared" si="12"/>
        <v/>
      </c>
      <c r="K63" s="54" t="str">
        <f t="shared" si="13"/>
        <v/>
      </c>
      <c r="L63" s="54" t="str">
        <f t="shared" si="14"/>
        <v/>
      </c>
      <c r="M63" s="54" t="str">
        <f>IF(C63="","",IF(LEN('申込書（女子）'!$H$3)=1,"47100"&amp;'申込書（女子）'!$H$3,"4710"&amp;'申込書（女子）'!$H$3))</f>
        <v>471000</v>
      </c>
      <c r="N63" s="56" t="str">
        <f>IF('申込書（女子）'!G30="","",'申込書（女子）'!G30)</f>
        <v/>
      </c>
      <c r="O63" s="56" t="str">
        <f>IF(N63="","",VLOOKUP(N63,Code!$A$2:$B$32,2,FALSE))</f>
        <v/>
      </c>
      <c r="P63" s="54" t="str">
        <f>IF('申込書（女子）'!H30="","",'申込書（女子）'!H30)</f>
        <v/>
      </c>
      <c r="Q63" s="54" t="str">
        <f>IF(P63="","",VLOOKUP(P63,Code!$A$2:$B$32,2,FALSE))</f>
        <v/>
      </c>
      <c r="R63" s="54" t="str">
        <f>IF('申込書（女子）'!I30="","",'申込書（女子）'!I30)</f>
        <v/>
      </c>
      <c r="S63" s="54">
        <f t="shared" si="15"/>
        <v>47</v>
      </c>
    </row>
    <row r="64" spans="1:19">
      <c r="A64" s="54">
        <v>20</v>
      </c>
      <c r="B64" s="54" t="str">
        <f t="shared" si="10"/>
        <v/>
      </c>
      <c r="C64" s="54">
        <f>'申込書（女子）'!$H$3</f>
        <v>0</v>
      </c>
      <c r="D64" s="54" t="str">
        <f>IF('申込書（女子）'!B31="","",'申込書（女子）'!B31)</f>
        <v/>
      </c>
      <c r="E64" s="54" t="str">
        <f>IF('申込書（女子）'!C31="","",'申込書（女子）'!C31)</f>
        <v/>
      </c>
      <c r="F64" s="54" t="str">
        <f>IF('申込書（女子）'!D31="","",'申込書（女子）'!D31)</f>
        <v/>
      </c>
      <c r="G64" s="54" t="str">
        <f>IF('申込書（女子）'!E31="","",'申込書（女子）'!E31)</f>
        <v/>
      </c>
      <c r="H64" s="54" t="str">
        <f>IF('申込書（女子）'!F31="","",'申込書（女子）'!F31)</f>
        <v/>
      </c>
      <c r="I64" s="54" t="str">
        <f t="shared" si="11"/>
        <v/>
      </c>
      <c r="J64" s="55" t="str">
        <f t="shared" si="12"/>
        <v/>
      </c>
      <c r="K64" s="54" t="str">
        <f t="shared" si="13"/>
        <v/>
      </c>
      <c r="L64" s="54" t="str">
        <f t="shared" si="14"/>
        <v/>
      </c>
      <c r="M64" s="54" t="str">
        <f>IF(C64="","",IF(LEN('申込書（女子）'!$H$3)=1,"47100"&amp;'申込書（女子）'!$H$3,"4710"&amp;'申込書（女子）'!$H$3))</f>
        <v>471000</v>
      </c>
      <c r="N64" s="56" t="str">
        <f>IF('申込書（女子）'!G31="","",'申込書（女子）'!G31)</f>
        <v/>
      </c>
      <c r="O64" s="56" t="str">
        <f>IF(N64="","",VLOOKUP(N64,Code!$A$2:$B$32,2,FALSE))</f>
        <v/>
      </c>
      <c r="P64" s="54" t="str">
        <f>IF('申込書（女子）'!H31="","",'申込書（女子）'!H31)</f>
        <v/>
      </c>
      <c r="Q64" s="54" t="str">
        <f>IF(P64="","",VLOOKUP(P64,Code!$A$2:$B$32,2,FALSE))</f>
        <v/>
      </c>
      <c r="R64" s="54" t="str">
        <f>IF('申込書（女子）'!I31="","",'申込書（女子）'!I31)</f>
        <v/>
      </c>
      <c r="S64" s="54">
        <f t="shared" si="15"/>
        <v>47</v>
      </c>
    </row>
    <row r="65" spans="1:19">
      <c r="A65" s="54">
        <v>21</v>
      </c>
      <c r="B65" s="54" t="str">
        <f t="shared" si="10"/>
        <v/>
      </c>
      <c r="C65" s="54">
        <f>'申込書（女子）'!$H$3</f>
        <v>0</v>
      </c>
      <c r="D65" s="54" t="str">
        <f>IF('申込書（女子）'!B32="","",'申込書（女子）'!B32)</f>
        <v/>
      </c>
      <c r="E65" s="54" t="str">
        <f>IF('申込書（女子）'!C32="","",'申込書（女子）'!C32)</f>
        <v/>
      </c>
      <c r="F65" s="54" t="str">
        <f>IF('申込書（女子）'!D32="","",'申込書（女子）'!D32)</f>
        <v/>
      </c>
      <c r="G65" s="54" t="str">
        <f>IF('申込書（女子）'!E32="","",'申込書（女子）'!E32)</f>
        <v/>
      </c>
      <c r="H65" s="54" t="str">
        <f>IF('申込書（女子）'!F32="","",'申込書（女子）'!F32)</f>
        <v/>
      </c>
      <c r="I65" s="54" t="str">
        <f t="shared" si="11"/>
        <v/>
      </c>
      <c r="J65" s="55" t="str">
        <f t="shared" si="12"/>
        <v/>
      </c>
      <c r="K65" s="54" t="str">
        <f t="shared" si="13"/>
        <v/>
      </c>
      <c r="L65" s="54" t="str">
        <f t="shared" si="14"/>
        <v/>
      </c>
      <c r="M65" s="54" t="str">
        <f>IF(C65="","",IF(LEN('申込書（女子）'!$H$3)=1,"47100"&amp;'申込書（女子）'!$H$3,"4710"&amp;'申込書（女子）'!$H$3))</f>
        <v>471000</v>
      </c>
      <c r="N65" s="56" t="str">
        <f>IF('申込書（女子）'!G32="","",'申込書（女子）'!G32)</f>
        <v/>
      </c>
      <c r="O65" s="56" t="str">
        <f>IF(N65="","",VLOOKUP(N65,Code!$A$2:$B$32,2,FALSE))</f>
        <v/>
      </c>
      <c r="P65" s="54" t="str">
        <f>IF('申込書（女子）'!H32="","",'申込書（女子）'!H32)</f>
        <v/>
      </c>
      <c r="Q65" s="54" t="str">
        <f>IF(P65="","",VLOOKUP(P65,Code!$A$2:$B$32,2,FALSE))</f>
        <v/>
      </c>
      <c r="R65" s="54" t="str">
        <f>IF('申込書（女子）'!I32="","",'申込書（女子）'!I32)</f>
        <v/>
      </c>
      <c r="S65" s="54">
        <f t="shared" si="15"/>
        <v>47</v>
      </c>
    </row>
    <row r="66" spans="1:19">
      <c r="A66" s="54">
        <v>22</v>
      </c>
      <c r="B66" s="54" t="str">
        <f t="shared" si="10"/>
        <v/>
      </c>
      <c r="C66" s="54">
        <f>'申込書（女子）'!$H$3</f>
        <v>0</v>
      </c>
      <c r="D66" s="54" t="str">
        <f>IF('申込書（女子）'!B33="","",'申込書（女子）'!B33)</f>
        <v/>
      </c>
      <c r="E66" s="54" t="str">
        <f>IF('申込書（女子）'!C33="","",'申込書（女子）'!C33)</f>
        <v/>
      </c>
      <c r="F66" s="54" t="str">
        <f>IF('申込書（女子）'!D33="","",'申込書（女子）'!D33)</f>
        <v/>
      </c>
      <c r="G66" s="54" t="str">
        <f>IF('申込書（女子）'!E33="","",'申込書（女子）'!E33)</f>
        <v/>
      </c>
      <c r="H66" s="54" t="str">
        <f>IF('申込書（女子）'!F33="","",'申込書（女子）'!F33)</f>
        <v/>
      </c>
      <c r="I66" s="54" t="str">
        <f t="shared" si="11"/>
        <v/>
      </c>
      <c r="J66" s="55" t="str">
        <f t="shared" si="12"/>
        <v/>
      </c>
      <c r="K66" s="54" t="str">
        <f t="shared" si="13"/>
        <v/>
      </c>
      <c r="L66" s="54" t="str">
        <f t="shared" si="14"/>
        <v/>
      </c>
      <c r="M66" s="54" t="str">
        <f>IF(C66="","",IF(LEN('申込書（女子）'!$H$3)=1,"47100"&amp;'申込書（女子）'!$H$3,"4710"&amp;'申込書（女子）'!$H$3))</f>
        <v>471000</v>
      </c>
      <c r="N66" s="56" t="str">
        <f>IF('申込書（女子）'!G33="","",'申込書（女子）'!G33)</f>
        <v/>
      </c>
      <c r="O66" s="56" t="str">
        <f>IF(N66="","",VLOOKUP(N66,Code!$A$2:$B$32,2,FALSE))</f>
        <v/>
      </c>
      <c r="P66" s="54" t="str">
        <f>IF('申込書（女子）'!H33="","",'申込書（女子）'!H33)</f>
        <v/>
      </c>
      <c r="Q66" s="54" t="str">
        <f>IF(P66="","",VLOOKUP(P66,Code!$A$2:$B$32,2,FALSE))</f>
        <v/>
      </c>
      <c r="R66" s="54" t="str">
        <f>IF('申込書（女子）'!I33="","",'申込書（女子）'!I33)</f>
        <v/>
      </c>
      <c r="S66" s="54">
        <f t="shared" si="15"/>
        <v>47</v>
      </c>
    </row>
    <row r="67" spans="1:19">
      <c r="A67" s="54">
        <v>23</v>
      </c>
      <c r="B67" s="54" t="str">
        <f t="shared" si="10"/>
        <v/>
      </c>
      <c r="C67" s="54">
        <f>'申込書（女子）'!$H$3</f>
        <v>0</v>
      </c>
      <c r="D67" s="54" t="str">
        <f>IF('申込書（女子）'!B34="","",'申込書（女子）'!B34)</f>
        <v/>
      </c>
      <c r="E67" s="54" t="str">
        <f>IF('申込書（女子）'!C34="","",'申込書（女子）'!C34)</f>
        <v/>
      </c>
      <c r="F67" s="54" t="str">
        <f>IF('申込書（女子）'!D34="","",'申込書（女子）'!D34)</f>
        <v/>
      </c>
      <c r="G67" s="54" t="str">
        <f>IF('申込書（女子）'!E34="","",'申込書（女子）'!E34)</f>
        <v/>
      </c>
      <c r="H67" s="54" t="str">
        <f>IF('申込書（女子）'!F34="","",'申込書（女子）'!F34)</f>
        <v/>
      </c>
      <c r="I67" s="54" t="str">
        <f t="shared" si="11"/>
        <v/>
      </c>
      <c r="J67" s="55" t="str">
        <f t="shared" si="12"/>
        <v/>
      </c>
      <c r="K67" s="54" t="str">
        <f t="shared" si="13"/>
        <v/>
      </c>
      <c r="L67" s="54" t="str">
        <f t="shared" si="14"/>
        <v/>
      </c>
      <c r="M67" s="54" t="str">
        <f>IF(C67="","",IF(LEN('申込書（女子）'!$H$3)=1,"47100"&amp;'申込書（女子）'!$H$3,"4710"&amp;'申込書（女子）'!$H$3))</f>
        <v>471000</v>
      </c>
      <c r="N67" s="56" t="str">
        <f>IF('申込書（女子）'!G34="","",'申込書（女子）'!G34)</f>
        <v/>
      </c>
      <c r="O67" s="56" t="str">
        <f>IF(N67="","",VLOOKUP(N67,Code!$A$2:$B$32,2,FALSE))</f>
        <v/>
      </c>
      <c r="P67" s="54" t="str">
        <f>IF('申込書（女子）'!H34="","",'申込書（女子）'!H34)</f>
        <v/>
      </c>
      <c r="Q67" s="54" t="str">
        <f>IF(P67="","",VLOOKUP(P67,Code!$A$2:$B$32,2,FALSE))</f>
        <v/>
      </c>
      <c r="R67" s="54" t="str">
        <f>IF('申込書（女子）'!I34="","",'申込書（女子）'!I34)</f>
        <v/>
      </c>
      <c r="S67" s="54">
        <f t="shared" si="15"/>
        <v>47</v>
      </c>
    </row>
    <row r="68" spans="1:19">
      <c r="A68" s="54">
        <v>24</v>
      </c>
      <c r="B68" s="54" t="str">
        <f t="shared" si="10"/>
        <v/>
      </c>
      <c r="C68" s="54">
        <f>'申込書（女子）'!$H$3</f>
        <v>0</v>
      </c>
      <c r="D68" s="54" t="str">
        <f>IF('申込書（女子）'!B35="","",'申込書（女子）'!B35)</f>
        <v/>
      </c>
      <c r="E68" s="54" t="str">
        <f>IF('申込書（女子）'!C35="","",'申込書（女子）'!C35)</f>
        <v/>
      </c>
      <c r="F68" s="54" t="str">
        <f>IF('申込書（女子）'!D35="","",'申込書（女子）'!D35)</f>
        <v/>
      </c>
      <c r="G68" s="54" t="str">
        <f>IF('申込書（女子）'!E35="","",'申込書（女子）'!E35)</f>
        <v/>
      </c>
      <c r="H68" s="54" t="str">
        <f>IF('申込書（女子）'!F35="","",'申込書（女子）'!F35)</f>
        <v/>
      </c>
      <c r="I68" s="54" t="str">
        <f t="shared" si="11"/>
        <v/>
      </c>
      <c r="J68" s="55" t="str">
        <f t="shared" si="12"/>
        <v/>
      </c>
      <c r="K68" s="54" t="str">
        <f t="shared" si="13"/>
        <v/>
      </c>
      <c r="L68" s="54" t="str">
        <f t="shared" si="14"/>
        <v/>
      </c>
      <c r="M68" s="54" t="str">
        <f>IF(C68="","",IF(LEN('申込書（女子）'!$H$3)=1,"47100"&amp;'申込書（女子）'!$H$3,"4710"&amp;'申込書（女子）'!$H$3))</f>
        <v>471000</v>
      </c>
      <c r="N68" s="56" t="str">
        <f>IF('申込書（女子）'!G35="","",'申込書（女子）'!G35)</f>
        <v/>
      </c>
      <c r="O68" s="56" t="str">
        <f>IF(N68="","",VLOOKUP(N68,Code!$A$2:$B$32,2,FALSE))</f>
        <v/>
      </c>
      <c r="P68" s="54" t="str">
        <f>IF('申込書（女子）'!H35="","",'申込書（女子）'!H35)</f>
        <v/>
      </c>
      <c r="Q68" s="54" t="str">
        <f>IF(P68="","",VLOOKUP(P68,Code!$A$2:$B$32,2,FALSE))</f>
        <v/>
      </c>
      <c r="R68" s="54" t="str">
        <f>IF('申込書（女子）'!I35="","",'申込書（女子）'!I35)</f>
        <v/>
      </c>
      <c r="S68" s="54">
        <f t="shared" si="15"/>
        <v>47</v>
      </c>
    </row>
    <row r="69" spans="1:19">
      <c r="A69" s="54">
        <v>25</v>
      </c>
      <c r="B69" s="54" t="str">
        <f t="shared" si="10"/>
        <v/>
      </c>
      <c r="C69" s="54">
        <f>'申込書（女子）'!$H$3</f>
        <v>0</v>
      </c>
      <c r="D69" s="54" t="str">
        <f>IF('申込書（女子）'!B36="","",'申込書（女子）'!B36)</f>
        <v/>
      </c>
      <c r="E69" s="54" t="str">
        <f>IF('申込書（女子）'!C36="","",'申込書（女子）'!C36)</f>
        <v/>
      </c>
      <c r="F69" s="54" t="str">
        <f>IF('申込書（女子）'!D36="","",'申込書（女子）'!D36)</f>
        <v/>
      </c>
      <c r="G69" s="54" t="str">
        <f>IF('申込書（女子）'!E36="","",'申込書（女子）'!E36)</f>
        <v/>
      </c>
      <c r="H69" s="54" t="str">
        <f>IF('申込書（女子）'!F36="","",'申込書（女子）'!F36)</f>
        <v/>
      </c>
      <c r="I69" s="54" t="str">
        <f t="shared" si="11"/>
        <v/>
      </c>
      <c r="J69" s="55" t="str">
        <f t="shared" si="12"/>
        <v/>
      </c>
      <c r="K69" s="54" t="str">
        <f t="shared" si="13"/>
        <v/>
      </c>
      <c r="L69" s="54" t="str">
        <f t="shared" si="14"/>
        <v/>
      </c>
      <c r="M69" s="54" t="str">
        <f>IF(C69="","",IF(LEN('申込書（女子）'!$H$3)=1,"47100"&amp;'申込書（女子）'!$H$3,"4710"&amp;'申込書（女子）'!$H$3))</f>
        <v>471000</v>
      </c>
      <c r="N69" s="56" t="str">
        <f>IF('申込書（女子）'!G36="","",'申込書（女子）'!G36)</f>
        <v/>
      </c>
      <c r="O69" s="56" t="str">
        <f>IF(N69="","",VLOOKUP(N69,Code!$A$2:$B$32,2,FALSE))</f>
        <v/>
      </c>
      <c r="P69" s="54" t="str">
        <f>IF('申込書（女子）'!H36="","",'申込書（女子）'!H36)</f>
        <v/>
      </c>
      <c r="Q69" s="54" t="str">
        <f>IF(P69="","",VLOOKUP(P69,Code!$A$2:$B$32,2,FALSE))</f>
        <v/>
      </c>
      <c r="R69" s="54" t="str">
        <f>IF('申込書（女子）'!I36="","",'申込書（女子）'!I36)</f>
        <v/>
      </c>
      <c r="S69" s="54">
        <f t="shared" si="15"/>
        <v>47</v>
      </c>
    </row>
    <row r="70" spans="1:19">
      <c r="A70" s="54">
        <v>26</v>
      </c>
      <c r="B70" s="54" t="str">
        <f t="shared" si="10"/>
        <v/>
      </c>
      <c r="C70" s="54">
        <f>'申込書（女子）'!$H$3</f>
        <v>0</v>
      </c>
      <c r="D70" s="54" t="str">
        <f>IF('申込書（女子）'!B37="","",'申込書（女子）'!B37)</f>
        <v/>
      </c>
      <c r="E70" s="54" t="str">
        <f>IF('申込書（女子）'!C37="","",'申込書（女子）'!C37)</f>
        <v/>
      </c>
      <c r="F70" s="54" t="str">
        <f>IF('申込書（女子）'!D37="","",'申込書（女子）'!D37)</f>
        <v/>
      </c>
      <c r="G70" s="54" t="str">
        <f>IF('申込書（女子）'!E37="","",'申込書（女子）'!E37)</f>
        <v/>
      </c>
      <c r="H70" s="54" t="str">
        <f>IF('申込書（女子）'!F37="","",'申込書（女子）'!F37)</f>
        <v/>
      </c>
      <c r="I70" s="54" t="str">
        <f t="shared" si="11"/>
        <v/>
      </c>
      <c r="J70" s="55" t="str">
        <f t="shared" si="12"/>
        <v/>
      </c>
      <c r="K70" s="54" t="str">
        <f t="shared" si="13"/>
        <v/>
      </c>
      <c r="L70" s="54" t="str">
        <f t="shared" si="14"/>
        <v/>
      </c>
      <c r="M70" s="54" t="str">
        <f>IF(C70="","",IF(LEN('申込書（女子）'!$H$3)=1,"47100"&amp;'申込書（女子）'!$H$3,"4710"&amp;'申込書（女子）'!$H$3))</f>
        <v>471000</v>
      </c>
      <c r="N70" s="56" t="str">
        <f>IF('申込書（女子）'!G37="","",'申込書（女子）'!G37)</f>
        <v/>
      </c>
      <c r="O70" s="56" t="str">
        <f>IF(N70="","",VLOOKUP(N70,Code!$A$2:$B$32,2,FALSE))</f>
        <v/>
      </c>
      <c r="P70" s="54" t="str">
        <f>IF('申込書（女子）'!H37="","",'申込書（女子）'!H37)</f>
        <v/>
      </c>
      <c r="Q70" s="54" t="str">
        <f>IF(P70="","",VLOOKUP(P70,Code!$A$2:$B$32,2,FALSE))</f>
        <v/>
      </c>
      <c r="R70" s="54" t="str">
        <f>IF('申込書（女子）'!I37="","",'申込書（女子）'!I37)</f>
        <v/>
      </c>
      <c r="S70" s="54">
        <f t="shared" si="15"/>
        <v>47</v>
      </c>
    </row>
    <row r="71" spans="1:19">
      <c r="A71" s="54">
        <v>27</v>
      </c>
      <c r="B71" s="54" t="str">
        <f t="shared" si="10"/>
        <v/>
      </c>
      <c r="C71" s="54">
        <f>'申込書（女子）'!$H$3</f>
        <v>0</v>
      </c>
      <c r="D71" s="54" t="str">
        <f>IF('申込書（女子）'!B38="","",'申込書（女子）'!B38)</f>
        <v/>
      </c>
      <c r="E71" s="54" t="str">
        <f>IF('申込書（女子）'!C38="","",'申込書（女子）'!C38)</f>
        <v/>
      </c>
      <c r="F71" s="54" t="str">
        <f>IF('申込書（女子）'!D38="","",'申込書（女子）'!D38)</f>
        <v/>
      </c>
      <c r="G71" s="54" t="str">
        <f>IF('申込書（女子）'!E38="","",'申込書（女子）'!E38)</f>
        <v/>
      </c>
      <c r="H71" s="54" t="str">
        <f>IF('申込書（女子）'!F38="","",'申込書（女子）'!F38)</f>
        <v/>
      </c>
      <c r="I71" s="54" t="str">
        <f t="shared" si="11"/>
        <v/>
      </c>
      <c r="J71" s="55" t="str">
        <f t="shared" si="12"/>
        <v/>
      </c>
      <c r="K71" s="54" t="str">
        <f t="shared" si="13"/>
        <v/>
      </c>
      <c r="L71" s="54" t="str">
        <f t="shared" si="14"/>
        <v/>
      </c>
      <c r="M71" s="54" t="str">
        <f>IF(C71="","",IF(LEN('申込書（女子）'!$H$3)=1,"47100"&amp;'申込書（女子）'!$H$3,"4710"&amp;'申込書（女子）'!$H$3))</f>
        <v>471000</v>
      </c>
      <c r="N71" s="56" t="str">
        <f>IF('申込書（女子）'!G38="","",'申込書（女子）'!G38)</f>
        <v/>
      </c>
      <c r="O71" s="56" t="str">
        <f>IF(N71="","",VLOOKUP(N71,Code!$A$2:$B$32,2,FALSE))</f>
        <v/>
      </c>
      <c r="P71" s="54" t="str">
        <f>IF('申込書（女子）'!H38="","",'申込書（女子）'!H38)</f>
        <v/>
      </c>
      <c r="Q71" s="54" t="str">
        <f>IF(P71="","",VLOOKUP(P71,Code!$A$2:$B$32,2,FALSE))</f>
        <v/>
      </c>
      <c r="R71" s="54" t="str">
        <f>IF('申込書（女子）'!I38="","",'申込書（女子）'!I38)</f>
        <v/>
      </c>
      <c r="S71" s="54">
        <f t="shared" si="15"/>
        <v>47</v>
      </c>
    </row>
    <row r="72" spans="1:19">
      <c r="A72" s="54">
        <v>28</v>
      </c>
      <c r="B72" s="54" t="str">
        <f t="shared" si="10"/>
        <v/>
      </c>
      <c r="C72" s="54">
        <f>'申込書（女子）'!$H$3</f>
        <v>0</v>
      </c>
      <c r="D72" s="54" t="str">
        <f>IF('申込書（女子）'!B39="","",'申込書（女子）'!B39)</f>
        <v/>
      </c>
      <c r="E72" s="54" t="str">
        <f>IF('申込書（女子）'!C39="","",'申込書（女子）'!C39)</f>
        <v/>
      </c>
      <c r="F72" s="54" t="str">
        <f>IF('申込書（女子）'!D39="","",'申込書（女子）'!D39)</f>
        <v/>
      </c>
      <c r="G72" s="54" t="str">
        <f>IF('申込書（女子）'!E39="","",'申込書（女子）'!E39)</f>
        <v/>
      </c>
      <c r="H72" s="54" t="str">
        <f>IF('申込書（女子）'!F39="","",'申込書（女子）'!F39)</f>
        <v/>
      </c>
      <c r="I72" s="54" t="str">
        <f t="shared" si="11"/>
        <v/>
      </c>
      <c r="J72" s="55" t="str">
        <f t="shared" si="12"/>
        <v/>
      </c>
      <c r="K72" s="54" t="str">
        <f t="shared" si="13"/>
        <v/>
      </c>
      <c r="L72" s="54" t="str">
        <f t="shared" si="14"/>
        <v/>
      </c>
      <c r="M72" s="54" t="str">
        <f>IF(C72="","",IF(LEN('申込書（女子）'!$H$3)=1,"47100"&amp;'申込書（女子）'!$H$3,"4710"&amp;'申込書（女子）'!$H$3))</f>
        <v>471000</v>
      </c>
      <c r="N72" s="56" t="str">
        <f>IF('申込書（女子）'!G39="","",'申込書（女子）'!G39)</f>
        <v/>
      </c>
      <c r="O72" s="56" t="str">
        <f>IF(N72="","",VLOOKUP(N72,Code!$A$2:$B$32,2,FALSE))</f>
        <v/>
      </c>
      <c r="P72" s="54" t="str">
        <f>IF('申込書（女子）'!H39="","",'申込書（女子）'!H39)</f>
        <v/>
      </c>
      <c r="Q72" s="54" t="str">
        <f>IF(P72="","",VLOOKUP(P72,Code!$A$2:$B$32,2,FALSE))</f>
        <v/>
      </c>
      <c r="R72" s="54" t="str">
        <f>IF('申込書（女子）'!I39="","",'申込書（女子）'!I39)</f>
        <v/>
      </c>
      <c r="S72" s="54">
        <f t="shared" si="15"/>
        <v>47</v>
      </c>
    </row>
    <row r="73" spans="1:19">
      <c r="A73" s="54">
        <v>29</v>
      </c>
      <c r="B73" s="54" t="str">
        <f t="shared" si="10"/>
        <v/>
      </c>
      <c r="C73" s="54">
        <f>'申込書（女子）'!$H$3</f>
        <v>0</v>
      </c>
      <c r="D73" s="54" t="str">
        <f>IF('申込書（女子）'!B40="","",'申込書（女子）'!B40)</f>
        <v/>
      </c>
      <c r="E73" s="54" t="str">
        <f>IF('申込書（女子）'!C40="","",'申込書（女子）'!C40)</f>
        <v/>
      </c>
      <c r="F73" s="54" t="str">
        <f>IF('申込書（女子）'!D40="","",'申込書（女子）'!D40)</f>
        <v/>
      </c>
      <c r="G73" s="54" t="str">
        <f>IF('申込書（女子）'!E40="","",'申込書（女子）'!E40)</f>
        <v/>
      </c>
      <c r="H73" s="54" t="str">
        <f>IF('申込書（女子）'!F40="","",'申込書（女子）'!F40)</f>
        <v/>
      </c>
      <c r="I73" s="54" t="str">
        <f t="shared" si="11"/>
        <v/>
      </c>
      <c r="J73" s="55" t="str">
        <f t="shared" si="12"/>
        <v/>
      </c>
      <c r="K73" s="54" t="str">
        <f t="shared" si="13"/>
        <v/>
      </c>
      <c r="L73" s="54" t="str">
        <f t="shared" si="14"/>
        <v/>
      </c>
      <c r="M73" s="54" t="str">
        <f>IF(C73="","",IF(LEN('申込書（女子）'!$H$3)=1,"47100"&amp;'申込書（女子）'!$H$3,"4710"&amp;'申込書（女子）'!$H$3))</f>
        <v>471000</v>
      </c>
      <c r="N73" s="56" t="str">
        <f>IF('申込書（女子）'!G40="","",'申込書（女子）'!G40)</f>
        <v/>
      </c>
      <c r="O73" s="56" t="str">
        <f>IF(N73="","",VLOOKUP(N73,Code!$A$2:$B$32,2,FALSE))</f>
        <v/>
      </c>
      <c r="P73" s="54" t="str">
        <f>IF('申込書（女子）'!H40="","",'申込書（女子）'!H40)</f>
        <v/>
      </c>
      <c r="Q73" s="54" t="str">
        <f>IF(P73="","",VLOOKUP(P73,Code!$A$2:$B$32,2,FALSE))</f>
        <v/>
      </c>
      <c r="R73" s="54" t="str">
        <f>IF('申込書（女子）'!I40="","",'申込書（女子）'!I40)</f>
        <v/>
      </c>
      <c r="S73" s="54">
        <f t="shared" si="15"/>
        <v>47</v>
      </c>
    </row>
    <row r="74" spans="1:19">
      <c r="A74" s="54">
        <v>30</v>
      </c>
      <c r="B74" s="54" t="str">
        <f t="shared" si="10"/>
        <v/>
      </c>
      <c r="C74" s="54">
        <f>'申込書（女子）'!$H$3</f>
        <v>0</v>
      </c>
      <c r="D74" s="54" t="str">
        <f>IF('申込書（女子）'!B41="","",'申込書（女子）'!B41)</f>
        <v/>
      </c>
      <c r="E74" s="54" t="str">
        <f>IF('申込書（女子）'!C41="","",'申込書（女子）'!C41)</f>
        <v/>
      </c>
      <c r="F74" s="54" t="str">
        <f>IF('申込書（女子）'!D41="","",'申込書（女子）'!D41)</f>
        <v/>
      </c>
      <c r="G74" s="54" t="str">
        <f>IF('申込書（女子）'!E41="","",'申込書（女子）'!E41)</f>
        <v/>
      </c>
      <c r="H74" s="54" t="str">
        <f>IF('申込書（女子）'!F41="","",'申込書（女子）'!F41)</f>
        <v/>
      </c>
      <c r="I74" s="54" t="str">
        <f t="shared" si="11"/>
        <v/>
      </c>
      <c r="J74" s="55" t="str">
        <f t="shared" si="12"/>
        <v/>
      </c>
      <c r="K74" s="54" t="str">
        <f t="shared" si="13"/>
        <v/>
      </c>
      <c r="L74" s="54" t="str">
        <f t="shared" si="14"/>
        <v/>
      </c>
      <c r="M74" s="54" t="str">
        <f>IF(C74="","",IF(LEN('申込書（女子）'!$H$3)=1,"47100"&amp;'申込書（女子）'!$H$3,"4710"&amp;'申込書（女子）'!$H$3))</f>
        <v>471000</v>
      </c>
      <c r="N74" s="56" t="str">
        <f>IF('申込書（女子）'!G41="","",'申込書（女子）'!G41)</f>
        <v/>
      </c>
      <c r="O74" s="56" t="str">
        <f>IF(N74="","",VLOOKUP(N74,Code!$A$2:$B$32,2,FALSE))</f>
        <v/>
      </c>
      <c r="P74" s="54" t="str">
        <f>IF('申込書（女子）'!H41="","",'申込書（女子）'!H41)</f>
        <v/>
      </c>
      <c r="Q74" s="54" t="str">
        <f>IF(P74="","",VLOOKUP(P74,Code!$A$2:$B$32,2,FALSE))</f>
        <v/>
      </c>
      <c r="R74" s="54" t="str">
        <f>IF('申込書（女子）'!I41="","",'申込書（女子）'!I41)</f>
        <v/>
      </c>
      <c r="S74" s="54">
        <f t="shared" si="15"/>
        <v>47</v>
      </c>
    </row>
    <row r="75" spans="1:19">
      <c r="A75" s="54">
        <v>31</v>
      </c>
      <c r="B75" s="54" t="str">
        <f t="shared" si="10"/>
        <v/>
      </c>
      <c r="C75" s="54">
        <f>'申込書（女子）'!$H$3</f>
        <v>0</v>
      </c>
      <c r="D75" s="54" t="str">
        <f>IF('申込書（女子）'!B42="","",'申込書（女子）'!B42)</f>
        <v/>
      </c>
      <c r="E75" s="54" t="str">
        <f>IF('申込書（女子）'!C42="","",'申込書（女子）'!C42)</f>
        <v/>
      </c>
      <c r="F75" s="54" t="str">
        <f>IF('申込書（女子）'!D42="","",'申込書（女子）'!D42)</f>
        <v/>
      </c>
      <c r="G75" s="54" t="str">
        <f>IF('申込書（女子）'!E42="","",'申込書（女子）'!E42)</f>
        <v/>
      </c>
      <c r="H75" s="54" t="str">
        <f>IF('申込書（女子）'!F42="","",'申込書（女子）'!F42)</f>
        <v/>
      </c>
      <c r="I75" s="54" t="str">
        <f t="shared" si="11"/>
        <v/>
      </c>
      <c r="J75" s="54" t="str">
        <f t="shared" si="12"/>
        <v/>
      </c>
      <c r="K75" s="54" t="str">
        <f t="shared" si="13"/>
        <v/>
      </c>
      <c r="L75" s="54" t="str">
        <f t="shared" si="14"/>
        <v/>
      </c>
      <c r="M75" s="54" t="str">
        <f>IF(C75="","",IF(LEN('申込書（女子）'!$H$3)=1,"47100"&amp;'申込書（女子）'!$H$3,"4710"&amp;'申込書（女子）'!$H$3))</f>
        <v>471000</v>
      </c>
      <c r="N75" s="56" t="str">
        <f>IF('申込書（女子）'!G42="","",'申込書（女子）'!G42)</f>
        <v/>
      </c>
      <c r="O75" s="56" t="str">
        <f>IF(N75="","",VLOOKUP(N75,Code!$A$2:$B$32,2,FALSE))</f>
        <v/>
      </c>
      <c r="P75" s="54" t="str">
        <f>IF('申込書（女子）'!H42="","",'申込書（女子）'!H42)</f>
        <v/>
      </c>
      <c r="Q75" s="54" t="str">
        <f>IF(P75="","",VLOOKUP(P75,Code!$A$2:$B$32,2,FALSE))</f>
        <v/>
      </c>
      <c r="R75" s="54" t="str">
        <f>IF('申込書（女子）'!I42="","",'申込書（女子）'!I42)</f>
        <v/>
      </c>
      <c r="S75" s="54">
        <f t="shared" si="15"/>
        <v>47</v>
      </c>
    </row>
    <row r="76" spans="1:19">
      <c r="A76" s="54">
        <v>32</v>
      </c>
      <c r="B76" s="54" t="str">
        <f t="shared" si="10"/>
        <v/>
      </c>
      <c r="C76" s="54">
        <f>'申込書（女子）'!$H$3</f>
        <v>0</v>
      </c>
      <c r="D76" s="54" t="str">
        <f>IF('申込書（女子）'!B43="","",'申込書（女子）'!B43)</f>
        <v/>
      </c>
      <c r="E76" s="54" t="str">
        <f>IF('申込書（女子）'!C43="","",'申込書（女子）'!C43)</f>
        <v/>
      </c>
      <c r="F76" s="54" t="str">
        <f>IF('申込書（女子）'!D43="","",'申込書（女子）'!D43)</f>
        <v/>
      </c>
      <c r="G76" s="54" t="str">
        <f>IF('申込書（女子）'!E43="","",'申込書（女子）'!E43)</f>
        <v/>
      </c>
      <c r="H76" s="54" t="str">
        <f>IF('申込書（女子）'!F43="","",'申込書（女子）'!F43)</f>
        <v/>
      </c>
      <c r="I76" s="54" t="str">
        <f t="shared" si="11"/>
        <v/>
      </c>
      <c r="J76" s="54" t="str">
        <f t="shared" si="12"/>
        <v/>
      </c>
      <c r="K76" s="54" t="str">
        <f t="shared" si="13"/>
        <v/>
      </c>
      <c r="L76" s="54" t="str">
        <f t="shared" si="14"/>
        <v/>
      </c>
      <c r="M76" s="54" t="str">
        <f>IF(C76="","",IF(LEN('申込書（女子）'!$H$3)=1,"47100"&amp;'申込書（女子）'!$H$3,"4710"&amp;'申込書（女子）'!$H$3))</f>
        <v>471000</v>
      </c>
      <c r="N76" s="56" t="str">
        <f>IF('申込書（女子）'!G43="","",'申込書（女子）'!G43)</f>
        <v/>
      </c>
      <c r="O76" s="56" t="str">
        <f>IF(N76="","",VLOOKUP(N76,Code!$A$2:$B$32,2,FALSE))</f>
        <v/>
      </c>
      <c r="P76" s="54" t="str">
        <f>IF('申込書（女子）'!H43="","",'申込書（女子）'!H43)</f>
        <v/>
      </c>
      <c r="Q76" s="54" t="str">
        <f>IF(P76="","",VLOOKUP(P76,Code!$A$2:$B$32,2,FALSE))</f>
        <v/>
      </c>
      <c r="R76" s="54" t="str">
        <f>IF('申込書（女子）'!I43="","",'申込書（女子）'!I43)</f>
        <v/>
      </c>
      <c r="S76" s="54">
        <f t="shared" si="15"/>
        <v>47</v>
      </c>
    </row>
    <row r="77" spans="1:19">
      <c r="A77" s="54">
        <v>33</v>
      </c>
      <c r="B77" s="54" t="str">
        <f t="shared" si="10"/>
        <v/>
      </c>
      <c r="C77" s="54">
        <f>'申込書（女子）'!$H$3</f>
        <v>0</v>
      </c>
      <c r="D77" s="54" t="str">
        <f>IF('申込書（女子）'!B44="","",'申込書（女子）'!B44)</f>
        <v/>
      </c>
      <c r="E77" s="54" t="str">
        <f>IF('申込書（女子）'!C44="","",'申込書（女子）'!C44)</f>
        <v/>
      </c>
      <c r="F77" s="54" t="str">
        <f>IF('申込書（女子）'!D44="","",'申込書（女子）'!D44)</f>
        <v/>
      </c>
      <c r="G77" s="54" t="str">
        <f>IF('申込書（女子）'!E44="","",'申込書（女子）'!E44)</f>
        <v/>
      </c>
      <c r="H77" s="54" t="str">
        <f>IF('申込書（女子）'!F44="","",'申込書（女子）'!F44)</f>
        <v/>
      </c>
      <c r="I77" s="54" t="str">
        <f t="shared" si="11"/>
        <v/>
      </c>
      <c r="J77" s="54" t="str">
        <f t="shared" si="12"/>
        <v/>
      </c>
      <c r="K77" s="54" t="str">
        <f t="shared" si="13"/>
        <v/>
      </c>
      <c r="L77" s="54" t="str">
        <f t="shared" si="14"/>
        <v/>
      </c>
      <c r="M77" s="54" t="str">
        <f>IF(C77="","",IF(LEN('申込書（女子）'!$H$3)=1,"47100"&amp;'申込書（女子）'!$H$3,"4710"&amp;'申込書（女子）'!$H$3))</f>
        <v>471000</v>
      </c>
      <c r="N77" s="56" t="str">
        <f>IF('申込書（女子）'!G44="","",'申込書（女子）'!G44)</f>
        <v/>
      </c>
      <c r="O77" s="56" t="str">
        <f>IF(N77="","",VLOOKUP(N77,Code!$A$2:$B$32,2,FALSE))</f>
        <v/>
      </c>
      <c r="P77" s="54" t="str">
        <f>IF('申込書（女子）'!H44="","",'申込書（女子）'!H44)</f>
        <v/>
      </c>
      <c r="Q77" s="54" t="str">
        <f>IF(P77="","",VLOOKUP(P77,Code!$A$2:$B$32,2,FALSE))</f>
        <v/>
      </c>
      <c r="R77" s="54" t="str">
        <f>IF('申込書（女子）'!I44="","",'申込書（女子）'!I44)</f>
        <v/>
      </c>
      <c r="S77" s="54">
        <f t="shared" si="15"/>
        <v>47</v>
      </c>
    </row>
    <row r="78" spans="1:19">
      <c r="A78" s="54">
        <v>34</v>
      </c>
      <c r="B78" s="54" t="str">
        <f t="shared" si="10"/>
        <v/>
      </c>
      <c r="C78" s="54">
        <f>'申込書（女子）'!$H$3</f>
        <v>0</v>
      </c>
      <c r="D78" s="54" t="str">
        <f>IF('申込書（女子）'!B45="","",'申込書（女子）'!B45)</f>
        <v/>
      </c>
      <c r="E78" s="54" t="str">
        <f>IF('申込書（女子）'!C45="","",'申込書（女子）'!C45)</f>
        <v/>
      </c>
      <c r="F78" s="54" t="str">
        <f>IF('申込書（女子）'!D45="","",'申込書（女子）'!D45)</f>
        <v/>
      </c>
      <c r="G78" s="54" t="str">
        <f>IF('申込書（女子）'!E45="","",'申込書（女子）'!E45)</f>
        <v/>
      </c>
      <c r="H78" s="54" t="str">
        <f>IF('申込書（女子）'!F45="","",'申込書（女子）'!F45)</f>
        <v/>
      </c>
      <c r="I78" s="54" t="str">
        <f t="shared" si="11"/>
        <v/>
      </c>
      <c r="J78" s="54" t="str">
        <f t="shared" si="12"/>
        <v/>
      </c>
      <c r="K78" s="54" t="str">
        <f t="shared" si="13"/>
        <v/>
      </c>
      <c r="L78" s="54" t="str">
        <f t="shared" si="14"/>
        <v/>
      </c>
      <c r="M78" s="54" t="str">
        <f>IF(C78="","",IF(LEN('申込書（女子）'!$H$3)=1,"47100"&amp;'申込書（女子）'!$H$3,"4710"&amp;'申込書（女子）'!$H$3))</f>
        <v>471000</v>
      </c>
      <c r="N78" s="56" t="str">
        <f>IF('申込書（女子）'!G45="","",'申込書（女子）'!G45)</f>
        <v/>
      </c>
      <c r="O78" s="56" t="str">
        <f>IF(N78="","",VLOOKUP(N78,Code!$A$2:$B$32,2,FALSE))</f>
        <v/>
      </c>
      <c r="P78" s="54" t="str">
        <f>IF('申込書（女子）'!H45="","",'申込書（女子）'!H45)</f>
        <v/>
      </c>
      <c r="Q78" s="54" t="str">
        <f>IF(P78="","",VLOOKUP(P78,Code!$A$2:$B$32,2,FALSE))</f>
        <v/>
      </c>
      <c r="R78" s="54" t="str">
        <f>IF('申込書（女子）'!I45="","",'申込書（女子）'!I45)</f>
        <v/>
      </c>
      <c r="S78" s="54">
        <f t="shared" si="15"/>
        <v>47</v>
      </c>
    </row>
    <row r="79" spans="1:19">
      <c r="A79" s="54">
        <v>35</v>
      </c>
      <c r="B79" s="54" t="str">
        <f t="shared" si="10"/>
        <v/>
      </c>
      <c r="C79" s="54">
        <f>'申込書（女子）'!$H$3</f>
        <v>0</v>
      </c>
      <c r="D79" s="54" t="str">
        <f>IF('申込書（女子）'!B46="","",'申込書（女子）'!B46)</f>
        <v/>
      </c>
      <c r="E79" s="54" t="str">
        <f>IF('申込書（女子）'!C46="","",'申込書（女子）'!C46)</f>
        <v/>
      </c>
      <c r="F79" s="54" t="str">
        <f>IF('申込書（女子）'!D46="","",'申込書（女子）'!D46)</f>
        <v/>
      </c>
      <c r="G79" s="54" t="str">
        <f>IF('申込書（女子）'!E46="","",'申込書（女子）'!E46)</f>
        <v/>
      </c>
      <c r="H79" s="54" t="str">
        <f>IF('申込書（女子）'!F46="","",'申込書（女子）'!F46)</f>
        <v/>
      </c>
      <c r="I79" s="54" t="str">
        <f t="shared" si="11"/>
        <v/>
      </c>
      <c r="J79" s="54" t="str">
        <f t="shared" si="12"/>
        <v/>
      </c>
      <c r="K79" s="54" t="str">
        <f t="shared" si="13"/>
        <v/>
      </c>
      <c r="L79" s="54" t="str">
        <f t="shared" si="14"/>
        <v/>
      </c>
      <c r="M79" s="54" t="str">
        <f>IF(C79="","",IF(LEN('申込書（女子）'!$H$3)=1,"47100"&amp;'申込書（女子）'!$H$3,"4710"&amp;'申込書（女子）'!$H$3))</f>
        <v>471000</v>
      </c>
      <c r="N79" s="56" t="str">
        <f>IF('申込書（女子）'!G46="","",'申込書（女子）'!G46)</f>
        <v/>
      </c>
      <c r="O79" s="56" t="str">
        <f>IF(N79="","",VLOOKUP(N79,Code!$A$2:$B$32,2,FALSE))</f>
        <v/>
      </c>
      <c r="P79" s="54" t="str">
        <f>IF('申込書（女子）'!H46="","",'申込書（女子）'!H46)</f>
        <v/>
      </c>
      <c r="Q79" s="54" t="str">
        <f>IF(P79="","",VLOOKUP(P79,Code!$A$2:$B$32,2,FALSE))</f>
        <v/>
      </c>
      <c r="R79" s="54" t="str">
        <f>IF('申込書（女子）'!I46="","",'申込書（女子）'!I46)</f>
        <v/>
      </c>
      <c r="S79" s="54">
        <f t="shared" si="15"/>
        <v>47</v>
      </c>
    </row>
    <row r="80" spans="1:19">
      <c r="A80" s="54">
        <v>36</v>
      </c>
      <c r="B80" s="54" t="str">
        <f t="shared" si="10"/>
        <v/>
      </c>
      <c r="C80" s="54">
        <f>'申込書（女子）'!$H$3</f>
        <v>0</v>
      </c>
      <c r="D80" s="54" t="str">
        <f>IF('申込書（女子）'!B47="","",'申込書（女子）'!B47)</f>
        <v/>
      </c>
      <c r="E80" s="54" t="str">
        <f>IF('申込書（女子）'!C47="","",'申込書（女子）'!C47)</f>
        <v/>
      </c>
      <c r="F80" s="54" t="str">
        <f>IF('申込書（女子）'!D47="","",'申込書（女子）'!D47)</f>
        <v/>
      </c>
      <c r="G80" s="54" t="str">
        <f>IF('申込書（女子）'!E47="","",'申込書（女子）'!E47)</f>
        <v/>
      </c>
      <c r="H80" s="54" t="str">
        <f>IF('申込書（女子）'!F47="","",'申込書（女子）'!F47)</f>
        <v/>
      </c>
      <c r="I80" s="54" t="str">
        <f t="shared" si="11"/>
        <v/>
      </c>
      <c r="J80" s="54" t="str">
        <f t="shared" si="12"/>
        <v/>
      </c>
      <c r="K80" s="54" t="str">
        <f t="shared" si="13"/>
        <v/>
      </c>
      <c r="L80" s="54" t="str">
        <f t="shared" si="14"/>
        <v/>
      </c>
      <c r="M80" s="54" t="str">
        <f>IF(C80="","",IF(LEN('申込書（女子）'!$H$3)=1,"47100"&amp;'申込書（女子）'!$H$3,"4710"&amp;'申込書（女子）'!$H$3))</f>
        <v>471000</v>
      </c>
      <c r="N80" s="56" t="str">
        <f>IF('申込書（女子）'!G47="","",'申込書（女子）'!G47)</f>
        <v/>
      </c>
      <c r="O80" s="56" t="str">
        <f>IF(N80="","",VLOOKUP(N80,Code!$A$2:$B$32,2,FALSE))</f>
        <v/>
      </c>
      <c r="P80" s="54" t="str">
        <f>IF('申込書（女子）'!H47="","",'申込書（女子）'!H47)</f>
        <v/>
      </c>
      <c r="Q80" s="54" t="str">
        <f>IF(P80="","",VLOOKUP(P80,Code!$A$2:$B$32,2,FALSE))</f>
        <v/>
      </c>
      <c r="R80" s="54" t="str">
        <f>IF('申込書（女子）'!I47="","",'申込書（女子）'!I47)</f>
        <v/>
      </c>
      <c r="S80" s="54">
        <f t="shared" si="15"/>
        <v>47</v>
      </c>
    </row>
    <row r="81" spans="1:19">
      <c r="A81" s="54">
        <v>37</v>
      </c>
      <c r="B81" s="54" t="str">
        <f t="shared" si="10"/>
        <v/>
      </c>
      <c r="C81" s="54">
        <f>'申込書（女子）'!$H$3</f>
        <v>0</v>
      </c>
      <c r="D81" s="54" t="str">
        <f>IF('申込書（女子）'!B48="","",'申込書（女子）'!B48)</f>
        <v/>
      </c>
      <c r="E81" s="54" t="str">
        <f>IF('申込書（女子）'!C48="","",'申込書（女子）'!C48)</f>
        <v/>
      </c>
      <c r="F81" s="54" t="str">
        <f>IF('申込書（女子）'!D48="","",'申込書（女子）'!D48)</f>
        <v/>
      </c>
      <c r="G81" s="54" t="str">
        <f>IF('申込書（女子）'!E48="","",'申込書（女子）'!E48)</f>
        <v/>
      </c>
      <c r="H81" s="54" t="str">
        <f>IF('申込書（女子）'!F48="","",'申込書（女子）'!F48)</f>
        <v/>
      </c>
      <c r="I81" s="54" t="str">
        <f t="shared" si="11"/>
        <v/>
      </c>
      <c r="J81" s="54" t="str">
        <f t="shared" si="12"/>
        <v/>
      </c>
      <c r="K81" s="54" t="str">
        <f t="shared" si="13"/>
        <v/>
      </c>
      <c r="L81" s="54" t="str">
        <f t="shared" si="14"/>
        <v/>
      </c>
      <c r="M81" s="54" t="str">
        <f>IF(C81="","",IF(LEN('申込書（女子）'!$H$3)=1,"47100"&amp;'申込書（女子）'!$H$3,"4710"&amp;'申込書（女子）'!$H$3))</f>
        <v>471000</v>
      </c>
      <c r="N81" s="56" t="str">
        <f>IF('申込書（女子）'!G48="","",'申込書（女子）'!G48)</f>
        <v/>
      </c>
      <c r="O81" s="56" t="str">
        <f>IF(N81="","",VLOOKUP(N81,Code!$A$2:$B$32,2,FALSE))</f>
        <v/>
      </c>
      <c r="P81" s="54" t="str">
        <f>IF('申込書（女子）'!H48="","",'申込書（女子）'!H48)</f>
        <v/>
      </c>
      <c r="Q81" s="54" t="str">
        <f>IF(P81="","",VLOOKUP(P81,Code!$A$2:$B$32,2,FALSE))</f>
        <v/>
      </c>
      <c r="R81" s="54" t="str">
        <f>IF('申込書（女子）'!I48="","",'申込書（女子）'!I48)</f>
        <v/>
      </c>
      <c r="S81" s="54">
        <f t="shared" si="15"/>
        <v>47</v>
      </c>
    </row>
    <row r="82" spans="1:19">
      <c r="A82" s="54">
        <v>38</v>
      </c>
      <c r="B82" s="54" t="str">
        <f t="shared" si="10"/>
        <v/>
      </c>
      <c r="C82" s="54">
        <f>'申込書（女子）'!$H$3</f>
        <v>0</v>
      </c>
      <c r="D82" s="54" t="str">
        <f>IF('申込書（女子）'!B49="","",'申込書（女子）'!B49)</f>
        <v/>
      </c>
      <c r="E82" s="54" t="str">
        <f>IF('申込書（女子）'!C49="","",'申込書（女子）'!C49)</f>
        <v/>
      </c>
      <c r="F82" s="54" t="str">
        <f>IF('申込書（女子）'!D49="","",'申込書（女子）'!D49)</f>
        <v/>
      </c>
      <c r="G82" s="54" t="str">
        <f>IF('申込書（女子）'!E49="","",'申込書（女子）'!E49)</f>
        <v/>
      </c>
      <c r="H82" s="54" t="str">
        <f>IF('申込書（女子）'!F49="","",'申込書（女子）'!F49)</f>
        <v/>
      </c>
      <c r="I82" s="54" t="str">
        <f t="shared" si="11"/>
        <v/>
      </c>
      <c r="J82" s="54" t="str">
        <f t="shared" si="12"/>
        <v/>
      </c>
      <c r="K82" s="54" t="str">
        <f t="shared" si="13"/>
        <v/>
      </c>
      <c r="L82" s="54" t="str">
        <f t="shared" si="14"/>
        <v/>
      </c>
      <c r="M82" s="54" t="str">
        <f>IF(C82="","",IF(LEN('申込書（女子）'!$H$3)=1,"47100"&amp;'申込書（女子）'!$H$3,"4710"&amp;'申込書（女子）'!$H$3))</f>
        <v>471000</v>
      </c>
      <c r="N82" s="56" t="str">
        <f>IF('申込書（女子）'!G49="","",'申込書（女子）'!G49)</f>
        <v/>
      </c>
      <c r="O82" s="56" t="str">
        <f>IF(N82="","",VLOOKUP(N82,Code!$A$2:$B$32,2,FALSE))</f>
        <v/>
      </c>
      <c r="P82" s="54" t="str">
        <f>IF('申込書（女子）'!H49="","",'申込書（女子）'!H49)</f>
        <v/>
      </c>
      <c r="Q82" s="54" t="str">
        <f>IF(P82="","",VLOOKUP(P82,Code!$A$2:$B$32,2,FALSE))</f>
        <v/>
      </c>
      <c r="R82" s="54" t="str">
        <f>IF('申込書（女子）'!I49="","",'申込書（女子）'!I49)</f>
        <v/>
      </c>
      <c r="S82" s="54">
        <f t="shared" si="15"/>
        <v>47</v>
      </c>
    </row>
    <row r="83" spans="1:19">
      <c r="A83" s="54">
        <v>39</v>
      </c>
      <c r="B83" s="54" t="str">
        <f t="shared" si="10"/>
        <v/>
      </c>
      <c r="C83" s="54">
        <f>'申込書（女子）'!$H$3</f>
        <v>0</v>
      </c>
      <c r="D83" s="54" t="str">
        <f>IF('申込書（女子）'!B50="","",'申込書（女子）'!B50)</f>
        <v/>
      </c>
      <c r="E83" s="54" t="str">
        <f>IF('申込書（女子）'!C50="","",'申込書（女子）'!C50)</f>
        <v/>
      </c>
      <c r="F83" s="54" t="str">
        <f>IF('申込書（女子）'!D50="","",'申込書（女子）'!D50)</f>
        <v/>
      </c>
      <c r="G83" s="54" t="str">
        <f>IF('申込書（女子）'!E50="","",'申込書（女子）'!E50)</f>
        <v/>
      </c>
      <c r="H83" s="54" t="str">
        <f>IF('申込書（女子）'!F50="","",'申込書（女子）'!F50)</f>
        <v/>
      </c>
      <c r="I83" s="54" t="str">
        <f t="shared" si="11"/>
        <v/>
      </c>
      <c r="J83" s="54" t="str">
        <f t="shared" si="12"/>
        <v/>
      </c>
      <c r="K83" s="54" t="str">
        <f t="shared" si="13"/>
        <v/>
      </c>
      <c r="L83" s="54" t="str">
        <f t="shared" si="14"/>
        <v/>
      </c>
      <c r="M83" s="54" t="str">
        <f>IF(C83="","",IF(LEN('申込書（女子）'!$H$3)=1,"47100"&amp;'申込書（女子）'!$H$3,"4710"&amp;'申込書（女子）'!$H$3))</f>
        <v>471000</v>
      </c>
      <c r="N83" s="56" t="str">
        <f>IF('申込書（女子）'!G50="","",'申込書（女子）'!G50)</f>
        <v/>
      </c>
      <c r="O83" s="56" t="str">
        <f>IF(N83="","",VLOOKUP(N83,Code!$A$2:$B$32,2,FALSE))</f>
        <v/>
      </c>
      <c r="P83" s="54" t="str">
        <f>IF('申込書（女子）'!H50="","",'申込書（女子）'!H50)</f>
        <v/>
      </c>
      <c r="Q83" s="54" t="str">
        <f>IF(P83="","",VLOOKUP(P83,Code!$A$2:$B$32,2,FALSE))</f>
        <v/>
      </c>
      <c r="R83" s="54" t="str">
        <f>IF('申込書（女子）'!I50="","",'申込書（女子）'!I50)</f>
        <v/>
      </c>
      <c r="S83" s="54">
        <f t="shared" si="15"/>
        <v>47</v>
      </c>
    </row>
    <row r="84" spans="1:19">
      <c r="A84" s="54">
        <v>40</v>
      </c>
      <c r="B84" s="54" t="str">
        <f t="shared" si="10"/>
        <v/>
      </c>
      <c r="C84" s="54">
        <f>'申込書（女子）'!$H$3</f>
        <v>0</v>
      </c>
      <c r="D84" s="54" t="str">
        <f>IF('申込書（女子）'!B51="","",'申込書（女子）'!B51)</f>
        <v/>
      </c>
      <c r="E84" s="54" t="str">
        <f>IF('申込書（女子）'!C51="","",'申込書（女子）'!C51)</f>
        <v/>
      </c>
      <c r="F84" s="54" t="str">
        <f>IF('申込書（女子）'!D51="","",'申込書（女子）'!D51)</f>
        <v/>
      </c>
      <c r="G84" s="54" t="str">
        <f>IF('申込書（女子）'!E51="","",'申込書（女子）'!E51)</f>
        <v/>
      </c>
      <c r="H84" s="54" t="str">
        <f>IF('申込書（女子）'!F51="","",'申込書（女子）'!F51)</f>
        <v/>
      </c>
      <c r="I84" s="54" t="str">
        <f t="shared" si="11"/>
        <v/>
      </c>
      <c r="J84" s="54" t="str">
        <f t="shared" si="12"/>
        <v/>
      </c>
      <c r="K84" s="54" t="str">
        <f t="shared" si="13"/>
        <v/>
      </c>
      <c r="L84" s="54" t="str">
        <f t="shared" si="14"/>
        <v/>
      </c>
      <c r="M84" s="54" t="str">
        <f>IF(C84="","",IF(LEN('申込書（女子）'!$H$3)=1,"47100"&amp;'申込書（女子）'!$H$3,"4710"&amp;'申込書（女子）'!$H$3))</f>
        <v>471000</v>
      </c>
      <c r="N84" s="56" t="str">
        <f>IF('申込書（女子）'!G51="","",'申込書（女子）'!G51)</f>
        <v/>
      </c>
      <c r="O84" s="56" t="str">
        <f>IF(N84="","",VLOOKUP(N84,Code!$A$2:$B$32,2,FALSE))</f>
        <v/>
      </c>
      <c r="P84" s="54" t="str">
        <f>IF('申込書（女子）'!H51="","",'申込書（女子）'!H51)</f>
        <v/>
      </c>
      <c r="Q84" s="54" t="str">
        <f>IF(P84="","",VLOOKUP(P84,Code!$A$2:$B$32,2,FALSE))</f>
        <v/>
      </c>
      <c r="R84" s="54" t="str">
        <f>IF('申込書（女子）'!I51="","",'申込書（女子）'!I51)</f>
        <v/>
      </c>
      <c r="S84" s="54">
        <f t="shared" si="15"/>
        <v>47</v>
      </c>
    </row>
    <row r="85" spans="1:19" s="80" customFormat="1"/>
  </sheetData>
  <sheetProtection algorithmName="SHA-512" hashValue="ymS1jX8d93S3Yua4OmWcHf3zTSIyd+CI/qPEPDJNx+7O3ljDbnUiTRZcU49HgHekIlkX/c+Wk4JkSPau4F9Ebw==" saltValue="y+h8Fa24D6ByjPHulCujAQ==" spinCount="100000" sheet="1" objects="1" scenarios="1"/>
  <phoneticPr fontId="1"/>
  <pageMargins left="0.7" right="0.7" top="0.75" bottom="0.75" header="0.3" footer="0.3"/>
  <pageSetup paperSize="9" orientation="portrait" r:id="rId1"/>
  <ignoredErrors>
    <ignoredError sqref="P44:P84 P2:P32 P33:P4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D25"/>
  <sheetViews>
    <sheetView topLeftCell="E1" workbookViewId="0">
      <selection activeCell="E1" sqref="E1"/>
    </sheetView>
  </sheetViews>
  <sheetFormatPr defaultRowHeight="13.5"/>
  <cols>
    <col min="1" max="1" width="11.625" hidden="1" customWidth="1"/>
    <col min="2" max="2" width="20.5" hidden="1" customWidth="1"/>
    <col min="3" max="3" width="11.625" hidden="1" customWidth="1"/>
    <col min="4" max="4" width="15" hidden="1" customWidth="1"/>
  </cols>
  <sheetData>
    <row r="1" spans="1:4">
      <c r="A1" t="s">
        <v>199</v>
      </c>
      <c r="B1">
        <f>事前提出資料!A6</f>
        <v>0</v>
      </c>
    </row>
    <row r="2" spans="1:4">
      <c r="A2" t="s">
        <v>201</v>
      </c>
      <c r="B2" t="str">
        <f>事前提出資料!C6</f>
        <v/>
      </c>
    </row>
    <row r="3" spans="1:4">
      <c r="A3" t="s">
        <v>319</v>
      </c>
      <c r="B3">
        <f>事前提出資料!D7</f>
        <v>0</v>
      </c>
    </row>
    <row r="4" spans="1:4">
      <c r="A4" t="s">
        <v>320</v>
      </c>
      <c r="B4">
        <f>事前提出資料!D8</f>
        <v>0</v>
      </c>
    </row>
    <row r="5" spans="1:4">
      <c r="A5" t="s">
        <v>185</v>
      </c>
      <c r="B5">
        <f>'申込書（男子）'!H7</f>
        <v>0</v>
      </c>
      <c r="C5">
        <f>'申込書（男子）'!H6</f>
        <v>0</v>
      </c>
      <c r="D5">
        <f>'申込書（男子）'!H8</f>
        <v>0</v>
      </c>
    </row>
    <row r="6" spans="1:4">
      <c r="A6" t="s">
        <v>186</v>
      </c>
      <c r="B6">
        <f>'申込書（女子）'!H7</f>
        <v>0</v>
      </c>
      <c r="C6">
        <f>'申込書（女子）'!H6</f>
        <v>0</v>
      </c>
      <c r="D6">
        <f>'申込書（女子）'!H8</f>
        <v>0</v>
      </c>
    </row>
    <row r="7" spans="1:4">
      <c r="A7" t="s">
        <v>300</v>
      </c>
      <c r="B7">
        <f>事前提出資料!D16</f>
        <v>0</v>
      </c>
    </row>
    <row r="8" spans="1:4">
      <c r="A8" t="s">
        <v>301</v>
      </c>
      <c r="B8">
        <f>事前提出資料!B24</f>
        <v>0</v>
      </c>
      <c r="C8">
        <f>事前提出資料!D24</f>
        <v>0</v>
      </c>
    </row>
    <row r="9" spans="1:4">
      <c r="A9" t="s">
        <v>302</v>
      </c>
      <c r="B9">
        <f>事前提出資料!B25</f>
        <v>0</v>
      </c>
      <c r="C9">
        <f>事前提出資料!D25</f>
        <v>0</v>
      </c>
    </row>
    <row r="10" spans="1:4">
      <c r="A10" t="s">
        <v>303</v>
      </c>
      <c r="B10">
        <f>事前提出資料!B26</f>
        <v>0</v>
      </c>
      <c r="C10">
        <f>事前提出資料!D26</f>
        <v>0</v>
      </c>
    </row>
    <row r="11" spans="1:4">
      <c r="A11" t="s">
        <v>304</v>
      </c>
      <c r="B11">
        <f>事前提出資料!B27</f>
        <v>0</v>
      </c>
      <c r="C11">
        <f>事前提出資料!D27</f>
        <v>0</v>
      </c>
    </row>
    <row r="12" spans="1:4">
      <c r="A12" t="s">
        <v>305</v>
      </c>
      <c r="B12">
        <f>事前提出資料!B28</f>
        <v>0</v>
      </c>
      <c r="C12">
        <f>事前提出資料!D28</f>
        <v>0</v>
      </c>
    </row>
    <row r="13" spans="1:4">
      <c r="A13" t="s">
        <v>306</v>
      </c>
      <c r="B13">
        <f>事前提出資料!B29</f>
        <v>0</v>
      </c>
      <c r="C13">
        <f>事前提出資料!D29</f>
        <v>0</v>
      </c>
    </row>
    <row r="14" spans="1:4">
      <c r="A14" t="s">
        <v>307</v>
      </c>
      <c r="B14">
        <f>事前提出資料!B30</f>
        <v>0</v>
      </c>
      <c r="C14">
        <f>事前提出資料!D30</f>
        <v>0</v>
      </c>
    </row>
    <row r="15" spans="1:4">
      <c r="A15" t="s">
        <v>308</v>
      </c>
      <c r="B15">
        <f>事前提出資料!B31</f>
        <v>0</v>
      </c>
      <c r="C15">
        <f>事前提出資料!D31</f>
        <v>0</v>
      </c>
    </row>
    <row r="16" spans="1:4">
      <c r="A16" t="s">
        <v>309</v>
      </c>
      <c r="B16">
        <f>事前提出資料!G24</f>
        <v>0</v>
      </c>
      <c r="C16">
        <f>事前提出資料!I24</f>
        <v>0</v>
      </c>
    </row>
    <row r="17" spans="1:3">
      <c r="A17" t="s">
        <v>310</v>
      </c>
      <c r="B17">
        <f>事前提出資料!G25</f>
        <v>0</v>
      </c>
      <c r="C17">
        <f>事前提出資料!I25</f>
        <v>0</v>
      </c>
    </row>
    <row r="18" spans="1:3">
      <c r="A18" t="s">
        <v>311</v>
      </c>
      <c r="B18">
        <f>事前提出資料!G26</f>
        <v>0</v>
      </c>
      <c r="C18">
        <f>事前提出資料!I26</f>
        <v>0</v>
      </c>
    </row>
    <row r="19" spans="1:3">
      <c r="A19" t="s">
        <v>312</v>
      </c>
      <c r="B19">
        <f>事前提出資料!G27</f>
        <v>0</v>
      </c>
      <c r="C19">
        <f>事前提出資料!I27</f>
        <v>0</v>
      </c>
    </row>
    <row r="20" spans="1:3">
      <c r="A20" t="s">
        <v>313</v>
      </c>
      <c r="B20">
        <f>事前提出資料!G28</f>
        <v>0</v>
      </c>
      <c r="C20">
        <f>事前提出資料!I28</f>
        <v>0</v>
      </c>
    </row>
    <row r="21" spans="1:3">
      <c r="A21" t="s">
        <v>314</v>
      </c>
      <c r="B21">
        <f>事前提出資料!G29</f>
        <v>0</v>
      </c>
      <c r="C21">
        <f>事前提出資料!I29</f>
        <v>0</v>
      </c>
    </row>
    <row r="22" spans="1:3">
      <c r="A22" t="s">
        <v>315</v>
      </c>
      <c r="B22">
        <f>事前提出資料!G30</f>
        <v>0</v>
      </c>
      <c r="C22">
        <f>事前提出資料!I30</f>
        <v>0</v>
      </c>
    </row>
    <row r="23" spans="1:3">
      <c r="A23" t="s">
        <v>316</v>
      </c>
      <c r="B23">
        <f>事前提出資料!G31</f>
        <v>0</v>
      </c>
      <c r="C23">
        <f>事前提出資料!I31</f>
        <v>0</v>
      </c>
    </row>
    <row r="24" spans="1:3">
      <c r="A24" t="s">
        <v>317</v>
      </c>
      <c r="B24">
        <f>事前提出資料!G32</f>
        <v>0</v>
      </c>
      <c r="C24">
        <f>事前提出資料!I32</f>
        <v>0</v>
      </c>
    </row>
    <row r="25" spans="1:3">
      <c r="A25" t="s">
        <v>318</v>
      </c>
      <c r="B25">
        <f>事前提出資料!G33</f>
        <v>0</v>
      </c>
      <c r="C25">
        <f>事前提出資料!I33</f>
        <v>0</v>
      </c>
    </row>
  </sheetData>
  <sheetProtection algorithmName="SHA-512" hashValue="ugnPnH2FOoLL87RAu8FsgEBDaHLkci+CjojlFlnE1ZyOmZciErVF0eetQP7cxnXImR2GdvhwEPc5nSbz+CfDeQ==" saltValue="8gIfg1weuI1voLud0NM4F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入力の前に必ず読んでください！</vt:lpstr>
      <vt:lpstr>申込書（男子）</vt:lpstr>
      <vt:lpstr>申込書（女子）</vt:lpstr>
      <vt:lpstr>事前提出資料</vt:lpstr>
      <vt:lpstr>Code</vt:lpstr>
      <vt:lpstr>Data1</vt:lpstr>
      <vt:lpstr>Data2</vt:lpstr>
      <vt:lpstr>事前提出資料!Print_Area</vt:lpstr>
      <vt:lpstr>'申込書（女子）'!Print_Area</vt:lpstr>
      <vt:lpstr>'申込書（男子）'!Print_Area</vt:lpstr>
      <vt:lpstr>'入力の前に必ず読んでください！'!Print_Area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Tomoya Ohgimi</dc:creator>
  <cp:lastModifiedBy>my</cp:lastModifiedBy>
  <cp:lastPrinted>2019-08-23T08:37:03Z</cp:lastPrinted>
  <dcterms:created xsi:type="dcterms:W3CDTF">2009-09-03T00:24:18Z</dcterms:created>
  <dcterms:modified xsi:type="dcterms:W3CDTF">2019-08-26T05:15:05Z</dcterms:modified>
</cp:coreProperties>
</file>